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Martina\Desktop\"/>
    </mc:Choice>
  </mc:AlternateContent>
  <xr:revisionPtr revIDLastSave="0" documentId="13_ncr:1_{943AE1C8-1FA3-43E0-B94B-F78FBEC921A8}" xr6:coauthVersionLast="37" xr6:coauthVersionMax="37" xr10:uidLastSave="{00000000-0000-0000-0000-000000000000}"/>
  <bookViews>
    <workbookView xWindow="0" yWindow="0" windowWidth="13365" windowHeight="5055" firstSheet="2" activeTab="6" xr2:uid="{00000000-000D-0000-FFFF-FFFF00000000}"/>
  </bookViews>
  <sheets>
    <sheet name="SAŽETAK" sheetId="1" r:id="rId1"/>
    <sheet name="Račun prihoda i rashoda" sheetId="12" r:id="rId2"/>
    <sheet name="Rashodi i prihodi prema izvoru" sheetId="8" r:id="rId3"/>
    <sheet name="Rashodi prema funkcijskoj k " sheetId="11" r:id="rId4"/>
    <sheet name="Račun financiranja " sheetId="9" r:id="rId5"/>
    <sheet name="Račun fin prema izvorima f" sheetId="10" r:id="rId6"/>
    <sheet name="Programska klasifikacija" sheetId="7" r:id="rId7"/>
  </sheets>
  <calcPr calcId="17902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16" i="1"/>
  <c r="G23" i="1" s="1"/>
  <c r="I23" i="1" l="1"/>
  <c r="I16" i="1"/>
  <c r="E56" i="7"/>
  <c r="E55" i="7" s="1"/>
  <c r="F58" i="7"/>
  <c r="F87" i="7"/>
  <c r="E84" i="7"/>
  <c r="F84" i="7" s="1"/>
  <c r="E19" i="8"/>
  <c r="E50" i="7" l="1"/>
  <c r="F55" i="7"/>
  <c r="F91" i="7"/>
  <c r="E10" i="7"/>
  <c r="F26" i="7"/>
  <c r="F25" i="7"/>
  <c r="F24" i="7"/>
  <c r="F18" i="7"/>
  <c r="F17" i="7"/>
  <c r="E11" i="7"/>
  <c r="F96" i="7"/>
  <c r="F90" i="7"/>
  <c r="F89" i="7"/>
  <c r="F79" i="7"/>
  <c r="F78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46" i="7"/>
  <c r="F47" i="7"/>
  <c r="F48" i="7"/>
  <c r="F13" i="7"/>
  <c r="F12" i="7"/>
  <c r="E45" i="7"/>
  <c r="E126" i="7"/>
  <c r="E44" i="7" l="1"/>
  <c r="I20" i="1"/>
  <c r="H20" i="1"/>
  <c r="D19" i="8"/>
  <c r="E7" i="8"/>
  <c r="G13" i="12"/>
  <c r="G14" i="12"/>
  <c r="G19" i="12"/>
  <c r="G31" i="12"/>
  <c r="G30" i="12" s="1"/>
  <c r="G25" i="12"/>
  <c r="D8" i="11"/>
  <c r="D7" i="11" s="1"/>
  <c r="G68" i="12"/>
  <c r="G55" i="12" s="1"/>
  <c r="G44" i="12" s="1"/>
  <c r="G43" i="12" s="1"/>
  <c r="E8" i="11"/>
  <c r="E7" i="11" s="1"/>
  <c r="H23" i="1" l="1"/>
  <c r="G12" i="12"/>
  <c r="G46" i="12"/>
  <c r="G45" i="12" s="1"/>
  <c r="G49" i="12"/>
  <c r="G51" i="12"/>
  <c r="G56" i="12"/>
  <c r="G61" i="12"/>
  <c r="G80" i="12"/>
  <c r="G95" i="12"/>
  <c r="G97" i="12"/>
  <c r="H102" i="12"/>
  <c r="H97" i="12"/>
  <c r="H95" i="12" s="1"/>
  <c r="H80" i="12"/>
  <c r="H68" i="12"/>
  <c r="H61" i="12"/>
  <c r="H55" i="12" s="1"/>
  <c r="H56" i="12"/>
  <c r="H51" i="12"/>
  <c r="H46" i="12"/>
  <c r="H45" i="12" s="1"/>
  <c r="H31" i="12"/>
  <c r="H30" i="12" s="1"/>
  <c r="H19" i="12"/>
  <c r="H13" i="12" s="1"/>
  <c r="H12" i="12" s="1"/>
  <c r="H14" i="12"/>
  <c r="D7" i="8"/>
  <c r="F15" i="8"/>
  <c r="D51" i="7"/>
  <c r="D84" i="7"/>
  <c r="D82" i="7"/>
  <c r="D74" i="7"/>
  <c r="E74" i="7"/>
  <c r="F74" i="7" s="1"/>
  <c r="E60" i="7"/>
  <c r="D60" i="7"/>
  <c r="D55" i="7" s="1"/>
  <c r="E52" i="7"/>
  <c r="E51" i="7" s="1"/>
  <c r="D52" i="7"/>
  <c r="D11" i="7"/>
  <c r="F60" i="7" l="1"/>
  <c r="D10" i="7"/>
  <c r="F11" i="7"/>
  <c r="F10" i="7" s="1"/>
  <c r="H44" i="12"/>
  <c r="H43" i="12" s="1"/>
  <c r="E98" i="7"/>
  <c r="E97" i="7" s="1"/>
  <c r="D98" i="7"/>
  <c r="D97" i="7" s="1"/>
  <c r="D50" i="7" s="1"/>
  <c r="E134" i="7"/>
  <c r="D134" i="7"/>
  <c r="C134" i="7"/>
  <c r="D126" i="7"/>
  <c r="E120" i="7"/>
  <c r="D120" i="7"/>
  <c r="E123" i="7"/>
  <c r="D123" i="7"/>
  <c r="E104" i="7"/>
  <c r="E103" i="7" s="1"/>
  <c r="D104" i="7"/>
  <c r="D103" i="7" s="1"/>
  <c r="F113" i="7"/>
  <c r="F112" i="7" s="1"/>
  <c r="E113" i="7"/>
  <c r="E112" i="7" s="1"/>
  <c r="D113" i="7"/>
  <c r="D112" i="7" s="1"/>
  <c r="E115" i="7"/>
  <c r="D115" i="7"/>
  <c r="D45" i="7"/>
  <c r="E42" i="7"/>
  <c r="D42" i="7"/>
  <c r="E37" i="7"/>
  <c r="D37" i="7"/>
  <c r="C137" i="7"/>
  <c r="C126" i="7"/>
  <c r="C123" i="7"/>
  <c r="C120" i="7"/>
  <c r="C103" i="7"/>
  <c r="C98" i="7"/>
  <c r="C97" i="7" s="1"/>
  <c r="C84" i="7"/>
  <c r="C82" i="7"/>
  <c r="C74" i="7"/>
  <c r="C60" i="7"/>
  <c r="C56" i="7"/>
  <c r="C45" i="7"/>
  <c r="C44" i="7" s="1"/>
  <c r="C40" i="7"/>
  <c r="C37" i="7"/>
  <c r="C11" i="7"/>
  <c r="C10" i="7" s="1"/>
  <c r="C8" i="11"/>
  <c r="C7" i="11"/>
  <c r="C19" i="8"/>
  <c r="C7" i="8"/>
  <c r="F102" i="12"/>
  <c r="F95" i="12"/>
  <c r="F80" i="12"/>
  <c r="F68" i="12"/>
  <c r="F61" i="12"/>
  <c r="F56" i="12"/>
  <c r="F55" i="12" s="1"/>
  <c r="F45" i="12"/>
  <c r="F44" i="12" s="1"/>
  <c r="F43" i="12" s="1"/>
  <c r="F31" i="12"/>
  <c r="F30" i="12"/>
  <c r="F19" i="12"/>
  <c r="F14" i="12"/>
  <c r="F13" i="12"/>
  <c r="F12" i="12"/>
  <c r="C119" i="7" l="1"/>
  <c r="C118" i="7" s="1"/>
  <c r="F37" i="7"/>
  <c r="E119" i="7"/>
  <c r="C36" i="7"/>
  <c r="D44" i="7"/>
  <c r="F44" i="7" s="1"/>
  <c r="F45" i="7"/>
  <c r="F50" i="7"/>
  <c r="D119" i="7"/>
  <c r="D36" i="7"/>
  <c r="D9" i="7" s="1"/>
  <c r="C55" i="7"/>
  <c r="C51" i="7" s="1"/>
  <c r="E36" i="7"/>
  <c r="C9" i="7"/>
  <c r="J43" i="12"/>
  <c r="I43" i="12"/>
  <c r="J104" i="12"/>
  <c r="I104" i="12"/>
  <c r="I25" i="12"/>
  <c r="J17" i="1"/>
  <c r="J21" i="1"/>
  <c r="J22" i="1"/>
  <c r="F36" i="7" l="1"/>
  <c r="E9" i="7"/>
  <c r="F9" i="7" s="1"/>
  <c r="G10" i="11"/>
  <c r="G9" i="11"/>
  <c r="F10" i="11"/>
  <c r="F8" i="11"/>
  <c r="F7" i="11"/>
  <c r="G7" i="11"/>
  <c r="G29" i="8"/>
  <c r="G27" i="8"/>
  <c r="G26" i="8"/>
  <c r="G25" i="8"/>
  <c r="G23" i="8"/>
  <c r="G20" i="8"/>
  <c r="G19" i="8"/>
  <c r="F30" i="8"/>
  <c r="F29" i="8"/>
  <c r="F27" i="8"/>
  <c r="F26" i="8"/>
  <c r="F25" i="8"/>
  <c r="F23" i="8"/>
  <c r="F22" i="8"/>
  <c r="F21" i="8"/>
  <c r="F20" i="8"/>
  <c r="F19" i="8"/>
  <c r="G17" i="8"/>
  <c r="G16" i="8"/>
  <c r="G15" i="8"/>
  <c r="G14" i="8"/>
  <c r="G13" i="8"/>
  <c r="G11" i="8"/>
  <c r="G10" i="8"/>
  <c r="G9" i="8"/>
  <c r="G8" i="8"/>
  <c r="G7" i="8"/>
  <c r="F16" i="8"/>
  <c r="F13" i="8"/>
  <c r="F14" i="8"/>
  <c r="F11" i="8"/>
  <c r="F10" i="8"/>
  <c r="F9" i="8"/>
  <c r="F8" i="8"/>
  <c r="F7" i="8"/>
  <c r="G8" i="11" l="1"/>
  <c r="I50" i="12" l="1"/>
  <c r="J50" i="12"/>
  <c r="I13" i="12" l="1"/>
  <c r="I12" i="12"/>
  <c r="K16" i="1" l="1"/>
  <c r="G28" i="8" l="1"/>
  <c r="J20" i="1" l="1"/>
  <c r="J16" i="1"/>
  <c r="J103" i="12" l="1"/>
  <c r="J102" i="12"/>
  <c r="J101" i="12"/>
  <c r="J100" i="12"/>
  <c r="J99" i="12"/>
  <c r="J97" i="12"/>
  <c r="J96" i="12"/>
  <c r="J95" i="12"/>
  <c r="J94" i="12"/>
  <c r="J93" i="12"/>
  <c r="J92" i="12"/>
  <c r="J89" i="12"/>
  <c r="J90" i="12"/>
  <c r="J91" i="12"/>
  <c r="J88" i="12"/>
  <c r="J87" i="12"/>
  <c r="J86" i="12"/>
  <c r="J85" i="12"/>
  <c r="J84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49" i="12"/>
  <c r="J48" i="12"/>
  <c r="J47" i="12"/>
  <c r="J46" i="12"/>
  <c r="J45" i="12"/>
  <c r="J44" i="12"/>
  <c r="I103" i="12"/>
  <c r="I102" i="12"/>
  <c r="I101" i="12"/>
  <c r="I100" i="12"/>
  <c r="I99" i="12"/>
  <c r="I97" i="12"/>
  <c r="I96" i="12"/>
  <c r="I95" i="12"/>
  <c r="I94" i="12"/>
  <c r="I93" i="12"/>
  <c r="I92" i="12"/>
  <c r="I91" i="12"/>
  <c r="I90" i="12"/>
  <c r="I89" i="12"/>
  <c r="I88" i="12"/>
  <c r="I87" i="12"/>
  <c r="I86" i="12"/>
  <c r="I85" i="12"/>
  <c r="I84" i="12"/>
  <c r="I83" i="12"/>
  <c r="I82" i="12"/>
  <c r="I81" i="12"/>
  <c r="I80" i="12"/>
  <c r="I79" i="12"/>
  <c r="I78" i="12"/>
  <c r="I77" i="12"/>
  <c r="I76" i="12"/>
  <c r="I75" i="12"/>
  <c r="I74" i="12"/>
  <c r="I73" i="12"/>
  <c r="I71" i="12"/>
  <c r="I72" i="12"/>
  <c r="I70" i="12"/>
  <c r="I69" i="12"/>
  <c r="I68" i="12"/>
  <c r="I67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49" i="12"/>
  <c r="I48" i="12"/>
  <c r="I47" i="12"/>
  <c r="I46" i="12"/>
  <c r="I45" i="12"/>
  <c r="I44" i="12"/>
  <c r="J33" i="12"/>
  <c r="J32" i="12"/>
  <c r="J31" i="12"/>
  <c r="J30" i="12"/>
  <c r="J29" i="12"/>
  <c r="J28" i="12"/>
  <c r="J27" i="12"/>
  <c r="J26" i="12"/>
  <c r="J25" i="12"/>
  <c r="J21" i="12"/>
  <c r="J20" i="12"/>
  <c r="J19" i="12"/>
  <c r="J18" i="12"/>
  <c r="J17" i="12"/>
  <c r="J16" i="12"/>
  <c r="J15" i="12"/>
  <c r="J14" i="12"/>
  <c r="J13" i="12"/>
  <c r="J12" i="12"/>
  <c r="I32" i="12"/>
  <c r="I33" i="12"/>
  <c r="I31" i="12"/>
  <c r="I30" i="12"/>
  <c r="I27" i="12"/>
  <c r="I26" i="12"/>
  <c r="I21" i="12"/>
  <c r="I20" i="12"/>
  <c r="I19" i="12"/>
  <c r="I18" i="12"/>
  <c r="I17" i="12"/>
  <c r="I16" i="12"/>
  <c r="I15" i="12"/>
  <c r="I14" i="12"/>
  <c r="K22" i="1"/>
  <c r="K21" i="1"/>
  <c r="K20" i="1"/>
  <c r="K17" i="1"/>
  <c r="F9" i="11"/>
  <c r="G30" i="8"/>
  <c r="G22" i="8"/>
  <c r="G21" i="8"/>
  <c r="G12" i="8"/>
  <c r="F17" i="8"/>
  <c r="F12" i="8"/>
  <c r="V15" i="1"/>
  <c r="W15" i="1"/>
  <c r="V15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<sst xmlns="http://schemas.openxmlformats.org/spreadsheetml/2006/main" count="384" uniqueCount="223">
  <si>
    <t>PRIHODI UKUPNO</t>
  </si>
  <si>
    <t>RASHODI UKUPNO</t>
  </si>
  <si>
    <t>Prihodi poslovanja</t>
  </si>
  <si>
    <t>Rashodi poslovanja</t>
  </si>
  <si>
    <t>Rashodi za zaposlene</t>
  </si>
  <si>
    <t>Rashodi za nabavu nefinancijske imovine</t>
  </si>
  <si>
    <t>BROJČANA OZNAKA I NAZIV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</si>
  <si>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</si>
  <si>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</si>
  <si>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</si>
  <si>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</si>
  <si>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</si>
  <si>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</si>
  <si>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</si>
  <si>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</si>
  <si>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…</t>
  </si>
  <si>
    <t>INDEKS</t>
  </si>
  <si>
    <t xml:space="preserve">IZVJEŠTAJ O PRIHODIMA I RASHODIMA PREMA EKONOMSKOJ KLASIFIKACIJI </t>
  </si>
  <si>
    <t>UKUPNI PRIHODI</t>
  </si>
  <si>
    <t>Pomoći iz inozemstva i od subjekata unutar općeg proračuna</t>
  </si>
  <si>
    <t xml:space="preserve"> Prihodi od prodaje proizvoda i robe te pruženih usluga i prihodi od donacija</t>
  </si>
  <si>
    <t>Prihodi od prodaje proizvoda i robe te pruženih usluga</t>
  </si>
  <si>
    <t>….</t>
  </si>
  <si>
    <t>Plaće (Bruto)</t>
  </si>
  <si>
    <t>Plaće za redovan rad</t>
  </si>
  <si>
    <t>Naknade troškova zaposlenima</t>
  </si>
  <si>
    <t>Službena putovanja</t>
  </si>
  <si>
    <t>31 Vlastiti prihodi</t>
  </si>
  <si>
    <t>3 Vlastiti prihodi</t>
  </si>
  <si>
    <t>21 Doprinosi za mirovinsko osiguranje</t>
  </si>
  <si>
    <t>2 Doprinosi</t>
  </si>
  <si>
    <t>12 Sredstva učešća za pomoći</t>
  </si>
  <si>
    <t>11 Opći prihodi i primici</t>
  </si>
  <si>
    <t>1 Opći prihodi i primici</t>
  </si>
  <si>
    <t>UKUPNO RASHODI</t>
  </si>
  <si>
    <t xml:space="preserve">UKUPNO PRIHODI </t>
  </si>
  <si>
    <t>IZVJEŠTAJ O PRIHODIMA I RASHODIMA PREMA IZVORIMA FINANCIRANJA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</si>
  <si>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</si>
  <si>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</si>
  <si>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</si>
  <si>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</si>
  <si>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</si>
  <si>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RAČUNA FINANCIRANJA PREMA IZVORIMA FINANCIRANJA</t>
  </si>
  <si>
    <t>UKUPNO PRIMICI</t>
  </si>
  <si>
    <t xml:space="preserve">UKUPNO IZDACI </t>
  </si>
  <si>
    <t>IZVJEŠTAJ O RASHODIMA PREMA FUNKCIJSKOJ KLASIFIKACIJI</t>
  </si>
  <si>
    <t>INDEKS**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</si>
  <si>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</si>
  <si>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</si>
  <si>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</si>
  <si>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</si>
  <si>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</si>
  <si>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7 PRIHODI OD PRODAJE NEFINANCIJSKE IMOVINE</t>
  </si>
  <si>
    <t>RAZLIKA PRIMITAKA I IZDATAKA</t>
  </si>
  <si>
    <t>SAŽETAK  RAČUNA PRIHODA I RASHODA I  RAČUNA FINANCIRANJA</t>
  </si>
  <si>
    <t>SAŽETAK  RAČUNA PRIHODA I RASHODA</t>
  </si>
  <si>
    <t>RAZLIKA - VIŠAK MANJAK</t>
  </si>
  <si>
    <t>SAŽETAK RAČUNA FINANCIRANJA</t>
  </si>
  <si>
    <t>PRENESENI VIŠAK/MANJAK IZ PRETHODNE GODINE</t>
  </si>
  <si>
    <t>PRIJENOS  VIŠKA/MANJKA U SLJEDEĆE RAZDOBLJE</t>
  </si>
  <si>
    <t xml:space="preserve"> RAČUN PRIHODA I RASHODA </t>
  </si>
  <si>
    <t xml:space="preserve"> RAČUN FINANCIRANJA</t>
  </si>
  <si>
    <t>IZVJEŠTAJ PO PROGRAMSKOJ KLASIFIKACIJI</t>
  </si>
  <si>
    <t>5=4/2*100</t>
  </si>
  <si>
    <t>6=4/3*100</t>
  </si>
  <si>
    <t>Pomoći proračunskih korisnicima iz proračuna koji im nije nadležan</t>
  </si>
  <si>
    <t>Tekuće pomoći proračunskim korisnicima iz proračuna koji im nije nadležan</t>
  </si>
  <si>
    <t>Kapitalne pomoći proračunskim korisnicima proračuna koji im nije nadležan</t>
  </si>
  <si>
    <t>Pomoći temeljen prijenosa EU sredstava</t>
  </si>
  <si>
    <t>Tekuće pomoći temeljem EU sredstava</t>
  </si>
  <si>
    <t>Prijenosi između proračunskih korisnika istog proračuna</t>
  </si>
  <si>
    <t>Tekući prijenosi između proračunskih korisnika istog proračuna</t>
  </si>
  <si>
    <t>Tekući prijenosi između proračunskih korisnika istog proračuna temeljem prijenosa EU sredstava</t>
  </si>
  <si>
    <t>Prihodi od pruženih usluga</t>
  </si>
  <si>
    <t xml:space="preserve">Prihodi iz nadležnog proračuna </t>
  </si>
  <si>
    <t>Prihodi iz nadležnog proračuna za financiranje redovne djelatnosti proračunskih korisnika</t>
  </si>
  <si>
    <t>Prihodi iz nadležnog proračuna za financiranje rashoda poslovanja</t>
  </si>
  <si>
    <t>Prihodi iz nadležnog proračuna za financiranje rashoda na nabavu nefinancijske imovine</t>
  </si>
  <si>
    <t>Ostali rashodi za zaposlene</t>
  </si>
  <si>
    <t>Doprinosi na plaće</t>
  </si>
  <si>
    <t>Doprinosi za obvezno zdravstveno osiguranje</t>
  </si>
  <si>
    <t>Doprinosi za obvezno osiguranje u slučaju nezaposlenosti</t>
  </si>
  <si>
    <t>Naknade za prijevoz</t>
  </si>
  <si>
    <t>Stručno usavršavanje zaposlenika</t>
  </si>
  <si>
    <t>Rashodi za materijal i energiju</t>
  </si>
  <si>
    <t>Uredski materijal i ostali materijalni rashodi</t>
  </si>
  <si>
    <t>Materijal i sirovine</t>
  </si>
  <si>
    <t>Energija</t>
  </si>
  <si>
    <t>Materijal i dijelovi za tek. i inv. održavanje</t>
  </si>
  <si>
    <t>Sitni inventar i auto gume</t>
  </si>
  <si>
    <t>Službena, radna i zaštitna odjeća i obuća</t>
  </si>
  <si>
    <t>Rashodi za usluge</t>
  </si>
  <si>
    <t>Usluge telefona, pošte i prijevoza</t>
  </si>
  <si>
    <t>Usluge tekućeg i inv. održavanja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</si>
  <si>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</si>
  <si>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</si>
  <si>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</si>
  <si>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</si>
  <si>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</si>
  <si>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</si>
  <si>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Naknade troškova osobama izvan radnog odnosa</t>
  </si>
  <si>
    <t>Ostali nespomenuti rashodi poslovanja</t>
  </si>
  <si>
    <t>Premije osiguranja</t>
  </si>
  <si>
    <t>Naknade ostalih troškova</t>
  </si>
  <si>
    <t>Reprezentacija</t>
  </si>
  <si>
    <t>Članarine i norme</t>
  </si>
  <si>
    <t>Pristojbe i naknade</t>
  </si>
  <si>
    <t>Troškovi sudskih postupaka</t>
  </si>
  <si>
    <t>Financijski rashodi</t>
  </si>
  <si>
    <t>Ostali financijski rashodi</t>
  </si>
  <si>
    <t>Zatezne kamate</t>
  </si>
  <si>
    <t>Rashodi za nabavu proizvedene dugotrajne imovine</t>
  </si>
  <si>
    <t>Postrojenja i oprema</t>
  </si>
  <si>
    <t>Uredska oprema i namještaj</t>
  </si>
  <si>
    <t>Uređaji, strojevi i oprema za ostale namjene</t>
  </si>
  <si>
    <t>Knjige</t>
  </si>
  <si>
    <t>Oprema za održavanje i zaštitu</t>
  </si>
  <si>
    <t>Knjige, umjetnička djela i ostale izlož. Vrijednosti</t>
  </si>
  <si>
    <t>19 Predfinanciranje iz žup.pror.</t>
  </si>
  <si>
    <t>41 Prihodi za posebne namjene</t>
  </si>
  <si>
    <t>42 Višak prihoda</t>
  </si>
  <si>
    <t>45 F.P: i dod. Udio u por. na dohodak</t>
  </si>
  <si>
    <t>51 Pomoći - državni proračun</t>
  </si>
  <si>
    <t>54 Pomoći iz inozemstva</t>
  </si>
  <si>
    <t>61 Donacije</t>
  </si>
  <si>
    <t>12 Sredstva učešća za pomoći - prihodi Županije</t>
  </si>
  <si>
    <t>12 Sredsva učešća za pomoći - prihodi Županije</t>
  </si>
  <si>
    <t>19 Predfinanciranje Županije</t>
  </si>
  <si>
    <t>45 F.P. i dod. Udio u por. na dohodak</t>
  </si>
  <si>
    <t>Program: 2204 SREDNJE ŠKOLSTVO STANDARD</t>
  </si>
  <si>
    <t>A2204-01 Djelatnost srednjih škola</t>
  </si>
  <si>
    <t>IF: 45 F.P. dod. udio u por. na dohodak</t>
  </si>
  <si>
    <t>Ostale naknade troškova zaposlenima</t>
  </si>
  <si>
    <t>El. Energija</t>
  </si>
  <si>
    <t>Plin</t>
  </si>
  <si>
    <t>Motorni benzin i dizel gorino</t>
  </si>
  <si>
    <t>Materijal i dijelovi za tekuće i inv. održavanje</t>
  </si>
  <si>
    <t>Usluge tek. i inv. održavanja</t>
  </si>
  <si>
    <t>Zakupnine i najaminine</t>
  </si>
  <si>
    <t>Članarine</t>
  </si>
  <si>
    <t>A2204-07 Administracija i upravljanje</t>
  </si>
  <si>
    <t>IF: 51 Državni proračun</t>
  </si>
  <si>
    <t>Doprinosi za OZO</t>
  </si>
  <si>
    <t>Novčana naknada zbog nezap. osob. s invaliditetom</t>
  </si>
  <si>
    <t>Program: A2205 SREDNJE ŠKOLSTVO -IZNAD STANDARDA</t>
  </si>
  <si>
    <t>IF: 11 Opći prihodi i primici</t>
  </si>
  <si>
    <t>A2205-12 Podizanje kvalitete i standarda u školstvu</t>
  </si>
  <si>
    <t>IF: 31 Vlastiti prihodi</t>
  </si>
  <si>
    <t>Računala i računalna oprema</t>
  </si>
  <si>
    <t>IF: 61 Tekuće donacije - korisnici</t>
  </si>
  <si>
    <t>IF: 42 Višak prihoda</t>
  </si>
  <si>
    <t>A2205-22 Natjecanja i smotre u SŠ</t>
  </si>
  <si>
    <t>Naknade članovima povjerenstava</t>
  </si>
  <si>
    <t>A2205-31 Školska shema</t>
  </si>
  <si>
    <t>IF: 54 Pomoći iz inozemstva</t>
  </si>
  <si>
    <t>Namirnice</t>
  </si>
  <si>
    <t>IF: 19 Predfinanciranje iz Županije</t>
  </si>
  <si>
    <t>A2205-37 Zalihe menstrualnih higijenskih potrepština</t>
  </si>
  <si>
    <t>Materijal za higijenske potrebe i njege</t>
  </si>
  <si>
    <t>Program: Nacionalni EU projekti</t>
  </si>
  <si>
    <t xml:space="preserve">Doprinosi za OZO </t>
  </si>
  <si>
    <t>09 Obrazovanje</t>
  </si>
  <si>
    <t>092 Srednješkolsko obrazovanje</t>
  </si>
  <si>
    <t>096 Dodatne usluge u obrazovanju</t>
  </si>
  <si>
    <t>T2204-04 Hitne intervencije u srednjim školalma</t>
  </si>
  <si>
    <t>A2205-34 Projekt e-škole</t>
  </si>
  <si>
    <t>Intelektualne usluge</t>
  </si>
  <si>
    <t>Prihodi od upravnih i administrativnih pristojbi, pristojbi po posebnim propisima i naknada</t>
  </si>
  <si>
    <t>Prihodi po posebnim propisima</t>
  </si>
  <si>
    <t>Ostali nespomenuti prihodi</t>
  </si>
  <si>
    <t>Naknade za rad predstavničkih i izvršnih tijela, povjerenstava i sl.</t>
  </si>
  <si>
    <t xml:space="preserve">Ostali rashodi </t>
  </si>
  <si>
    <t>Tekuće donacije</t>
  </si>
  <si>
    <t>Tekuće donacije u naravi</t>
  </si>
  <si>
    <t>Donacije od pravnih i fizičkih osoba</t>
  </si>
  <si>
    <t>PRENESENI VIŠAK PRIHODA</t>
  </si>
  <si>
    <t>Materija i dijelovi za tekuće održavanje</t>
  </si>
  <si>
    <t>Plaće po sudskim presudama</t>
  </si>
  <si>
    <t>Kazne,upravne mjere i ostali prihodi</t>
  </si>
  <si>
    <t>Ostali prihodi</t>
  </si>
  <si>
    <t>Doprinosi za mirovinsko osiguranje</t>
  </si>
  <si>
    <t>Usluge promidžbe i informiranja</t>
  </si>
  <si>
    <t>Bankarske usluge i usluge platnog prometa</t>
  </si>
  <si>
    <t>ŠKOLA PRIMIJENJENE UMJETNOSTI I DIZAJNA</t>
  </si>
  <si>
    <t>Perivoj Vladimira Nazora 3/3</t>
  </si>
  <si>
    <t>23000 Zadar</t>
  </si>
  <si>
    <t>Perivoj Vladimira Nazora 3/3, Zadar</t>
  </si>
  <si>
    <t xml:space="preserve">OSTVARENJE/IZVRŠENJE 
2024. </t>
  </si>
  <si>
    <t>Ostale tekuće donancije u naravi</t>
  </si>
  <si>
    <t>IF: 53 Proračun JLS</t>
  </si>
  <si>
    <t>IF: 12 Višak/manjak prihoda ZŽ</t>
  </si>
  <si>
    <t>Ostala umjetnička djela</t>
  </si>
  <si>
    <t>Autorski honorari</t>
  </si>
  <si>
    <t>53 Proračun JLS</t>
  </si>
  <si>
    <t>Umjetnička djela</t>
  </si>
  <si>
    <t>Na temelju Zakona o proračunu ("Narodne novine“ broj 87/08, 136/12 i 15/15, 144/21),i Pravilnika o polugodišnjem i godišnjem izvještaju o izvršenju proračuna ("Narodne novine" 24/13, 102/17 i 1/20) ŠKOLA PRIMIJENJENE UMJETNOSTI I DIZAJNA podnosi školskom odboru:</t>
  </si>
  <si>
    <t>OSTVARENJE/IZVRŠENJE 
2024.</t>
  </si>
  <si>
    <t xml:space="preserve">OSTVARENJE/IZVRŠENJE 
2025. </t>
  </si>
  <si>
    <t>PLAN 2025.</t>
  </si>
  <si>
    <t xml:space="preserve"> PLAN 2025.</t>
  </si>
  <si>
    <t>IZVRŠENJE 
2024.</t>
  </si>
  <si>
    <t xml:space="preserve">IZVRŠENJE 
2025. </t>
  </si>
  <si>
    <t xml:space="preserve">OSTVARENJE/IZVRŠENJE 2024. </t>
  </si>
  <si>
    <t>IZVRŠENJE 2024.</t>
  </si>
  <si>
    <r>
      <rPr>
        <b/>
        <sz val="11"/>
        <color theme="1"/>
        <rFont val="Calibri"/>
        <family val="2"/>
        <charset val="238"/>
        <scheme val="minor"/>
      </rPr>
      <t>IZVRŠENJE 2025</t>
    </r>
    <r>
      <rPr>
        <b/>
        <sz val="10"/>
        <color theme="1"/>
        <rFont val="Arial "/>
        <charset val="238"/>
      </rPr>
      <t>.</t>
    </r>
  </si>
  <si>
    <t>5=4/3*100</t>
  </si>
  <si>
    <t>Usluge tekućeg i investicijskog održavanja</t>
  </si>
  <si>
    <t>T4306-03 Inkluzija - korak bliže društvu bez prepreka faza V</t>
  </si>
  <si>
    <t xml:space="preserve">Plaće za redovan rad EU </t>
  </si>
  <si>
    <t xml:space="preserve">Doprinosi za OZO MZO </t>
  </si>
  <si>
    <t xml:space="preserve">Plaće za redovan rad ŽP </t>
  </si>
  <si>
    <t xml:space="preserve">Ostali rashodi za zaposlene </t>
  </si>
  <si>
    <t xml:space="preserve">Doprinosi za OZO ŽP </t>
  </si>
  <si>
    <t xml:space="preserve">Naknada za prijevoz </t>
  </si>
  <si>
    <t>Plaće za redovan rad ŽP</t>
  </si>
  <si>
    <t xml:space="preserve">Plaće za redovan rad VPP </t>
  </si>
  <si>
    <t>A2205-01 Javne potrebe u prosvjeti</t>
  </si>
  <si>
    <t>Ostali enspomenuti rashodi</t>
  </si>
  <si>
    <t>Sudske presude</t>
  </si>
  <si>
    <t>Računalna oprema</t>
  </si>
  <si>
    <t>ŠKOLA PRIMIJENJNE UMJETNOSTI I DIZAJNA</t>
  </si>
  <si>
    <t>9 PRENESENI VIŠAK PRED. GODINA</t>
  </si>
  <si>
    <t xml:space="preserve">IZVJEŠTAJ O IZVRŠENJU FINANCIJSKOG PLANA PRORAČUNSKOG KORISNIKA JEDINICE LOKALNE I PODRUČNE (REGIONALNE) SAMOUPRAVE ZA 2025. GODINU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</si>
</sst>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"/>
      <charset val="238"/>
    </font>
    <font>
      <sz val="10"/>
      <color theme="1"/>
      <name val="Arial 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theme="1"/>
      <name val="Arial"/>
      <family val="2"/>
    </font>
    <font>
      <b/>
      <sz val="10"/>
      <name val="Arial "/>
      <charset val="238"/>
    </font>
    <font>
      <sz val="10"/>
      <name val="Arial "/>
      <charset val="238"/>
    </font>
    <font>
      <sz val="11"/>
      <name val="Calibri"/>
      <family val="2"/>
      <charset val="238"/>
      <scheme val="minor"/>
    </font>
    <font>
      <sz val="11"/>
      <color rgb="FF9C0006"/>
      <name val="Calibri"/>
      <family val="2"/>
      <scheme val="minor"/>
    </font>
    <font>
      <b/>
      <sz val="10"/>
      <color theme="1"/>
      <name val="Arial 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7CE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</borders>
  <cellStyleXfs count="8">
    <xf numFmtId="0" fontId="0" fillId="0" borderId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9" fillId="0" borderId="0"/>
    <xf numFmtId="0" fontId="3" fillId="0" borderId="0"/>
    <xf numFmtId="0" fontId="31" fillId="10" borderId="0" applyNumberFormat="0" applyBorder="0" applyAlignment="0" applyProtection="0"/>
  </cellStyleXfs>
  <cellXfs count="195">
    <xf numFmtId="0" fontId="0" fillId="0" borderId="0" xfId="0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3" fontId="3" fillId="2" borderId="3" xfId="0" applyNumberFormat="1" applyFont="1" applyFill="1" applyBorder="1" applyAlignment="1">
      <alignment horizontal="right"/>
    </xf>
    <xf numFmtId="0" fontId="11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 applyProtection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 wrapText="1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8" fillId="0" borderId="0" xfId="0" applyNumberFormat="1" applyFont="1" applyFill="1" applyBorder="1" applyAlignment="1" applyProtection="1">
      <alignment wrapText="1"/>
    </xf>
    <xf numFmtId="3" fontId="5" fillId="0" borderId="0" xfId="0" applyNumberFormat="1" applyFont="1" applyBorder="1" applyAlignment="1">
      <alignment horizontal="right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 applyProtection="1">
      <alignment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6" fillId="0" borderId="3" xfId="0" quotePrefix="1" applyNumberFormat="1" applyFont="1" applyFill="1" applyBorder="1" applyAlignment="1" applyProtection="1">
      <alignment horizontal="center" vertical="center" wrapText="1"/>
    </xf>
    <xf numFmtId="0" fontId="14" fillId="2" borderId="3" xfId="0" applyNumberFormat="1" applyFont="1" applyFill="1" applyBorder="1" applyAlignment="1" applyProtection="1">
      <alignment horizontal="center" vertical="center" wrapText="1"/>
    </xf>
    <xf numFmtId="0" fontId="14" fillId="0" borderId="3" xfId="0" quotePrefix="1" applyNumberFormat="1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3" xfId="0" applyBorder="1"/>
    <xf numFmtId="0" fontId="9" fillId="2" borderId="3" xfId="0" quotePrefix="1" applyFont="1" applyFill="1" applyBorder="1" applyAlignment="1">
      <alignment horizontal="left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 indent="1"/>
    </xf>
    <xf numFmtId="0" fontId="10" fillId="2" borderId="3" xfId="0" applyFont="1" applyFill="1" applyBorder="1" applyAlignment="1">
      <alignment horizontal="left" vertical="center" indent="1"/>
    </xf>
    <xf numFmtId="0" fontId="10" fillId="2" borderId="3" xfId="0" quotePrefix="1" applyFont="1" applyFill="1" applyBorder="1" applyAlignment="1">
      <alignment horizontal="left" vertical="center" wrapText="1" indent="1"/>
    </xf>
    <xf numFmtId="0" fontId="10" fillId="2" borderId="3" xfId="0" applyFont="1" applyFill="1" applyBorder="1" applyAlignment="1">
      <alignment horizontal="left" vertical="center"/>
    </xf>
    <xf numFmtId="0" fontId="1" fillId="0" borderId="0" xfId="0" applyFont="1"/>
    <xf numFmtId="0" fontId="11" fillId="0" borderId="0" xfId="0" applyNumberFormat="1" applyFont="1" applyFill="1" applyBorder="1" applyAlignment="1" applyProtection="1">
      <alignment horizontal="left" vertical="top" wrapText="1"/>
    </xf>
    <xf numFmtId="0" fontId="9" fillId="3" borderId="2" xfId="0" applyNumberFormat="1" applyFont="1" applyFill="1" applyBorder="1" applyAlignment="1" applyProtection="1">
      <alignment vertical="center"/>
    </xf>
    <xf numFmtId="0" fontId="0" fillId="3" borderId="0" xfId="0" applyFill="1"/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Fill="1"/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12" fillId="2" borderId="0" xfId="0" applyFont="1" applyFill="1" applyAlignment="1">
      <alignment wrapText="1"/>
    </xf>
    <xf numFmtId="0" fontId="1" fillId="2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right" vertical="center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/>
    <xf numFmtId="0" fontId="7" fillId="2" borderId="0" xfId="0" quotePrefix="1" applyNumberFormat="1" applyFont="1" applyFill="1" applyBorder="1" applyAlignment="1" applyProtection="1">
      <alignment horizontal="left" wrapText="1"/>
    </xf>
    <xf numFmtId="0" fontId="8" fillId="2" borderId="0" xfId="0" applyNumberFormat="1" applyFont="1" applyFill="1" applyBorder="1" applyAlignment="1" applyProtection="1">
      <alignment wrapText="1"/>
    </xf>
    <xf numFmtId="3" fontId="5" fillId="2" borderId="0" xfId="0" applyNumberFormat="1" applyFont="1" applyFill="1" applyBorder="1" applyAlignment="1">
      <alignment horizontal="right"/>
    </xf>
    <xf numFmtId="0" fontId="6" fillId="2" borderId="0" xfId="0" applyNumberFormat="1" applyFont="1" applyFill="1" applyBorder="1" applyAlignment="1" applyProtection="1">
      <alignment vertical="center" wrapText="1"/>
    </xf>
    <xf numFmtId="0" fontId="1" fillId="2" borderId="0" xfId="0" applyFont="1" applyFill="1"/>
    <xf numFmtId="0" fontId="12" fillId="0" borderId="0" xfId="0" applyFont="1"/>
    <xf numFmtId="4" fontId="6" fillId="0" borderId="3" xfId="0" applyNumberFormat="1" applyFont="1" applyFill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 applyProtection="1">
      <alignment horizontal="right" wrapText="1"/>
    </xf>
    <xf numFmtId="4" fontId="6" fillId="3" borderId="3" xfId="0" applyNumberFormat="1" applyFont="1" applyFill="1" applyBorder="1" applyAlignment="1" applyProtection="1">
      <alignment horizontal="right" wrapText="1"/>
    </xf>
    <xf numFmtId="4" fontId="3" fillId="2" borderId="3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0" fontId="20" fillId="0" borderId="3" xfId="0" applyFont="1" applyBorder="1" applyAlignment="1">
      <alignment horizontal="left" indent="1"/>
    </xf>
    <xf numFmtId="4" fontId="19" fillId="0" borderId="3" xfId="0" applyNumberFormat="1" applyFont="1" applyBorder="1"/>
    <xf numFmtId="0" fontId="10" fillId="2" borderId="3" xfId="0" applyFont="1" applyFill="1" applyBorder="1" applyAlignment="1">
      <alignment horizontal="left" vertical="center" wrapText="1" indent="1"/>
    </xf>
    <xf numFmtId="0" fontId="22" fillId="6" borderId="3" xfId="3" applyFont="1" applyBorder="1" applyAlignment="1">
      <alignment horizontal="center" vertical="center" wrapText="1"/>
    </xf>
    <xf numFmtId="0" fontId="22" fillId="6" borderId="3" xfId="3" applyFont="1" applyBorder="1" applyAlignment="1">
      <alignment horizontal="center" vertical="center"/>
    </xf>
    <xf numFmtId="4" fontId="22" fillId="5" borderId="3" xfId="2" applyNumberFormat="1" applyFont="1" applyBorder="1"/>
    <xf numFmtId="0" fontId="22" fillId="5" borderId="3" xfId="2" applyFont="1" applyBorder="1"/>
    <xf numFmtId="4" fontId="22" fillId="4" borderId="3" xfId="1" applyNumberFormat="1" applyFont="1" applyBorder="1"/>
    <xf numFmtId="4" fontId="23" fillId="7" borderId="3" xfId="4" applyNumberFormat="1" applyFont="1" applyBorder="1"/>
    <xf numFmtId="0" fontId="23" fillId="0" borderId="3" xfId="0" applyFont="1" applyBorder="1"/>
    <xf numFmtId="4" fontId="23" fillId="0" borderId="3" xfId="0" applyNumberFormat="1" applyFont="1" applyBorder="1"/>
    <xf numFmtId="0" fontId="25" fillId="0" borderId="0" xfId="0" applyFont="1"/>
    <xf numFmtId="2" fontId="23" fillId="7" borderId="3" xfId="4" applyNumberFormat="1" applyFont="1" applyBorder="1"/>
    <xf numFmtId="4" fontId="24" fillId="0" borderId="3" xfId="0" applyNumberFormat="1" applyFont="1" applyBorder="1"/>
    <xf numFmtId="0" fontId="25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NumberFormat="1" applyFont="1" applyFill="1" applyBorder="1" applyAlignment="1" applyProtection="1">
      <alignment vertical="center" wrapText="1"/>
      <protection locked="0"/>
    </xf>
    <xf numFmtId="0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3" xfId="0" applyNumberFormat="1" applyFont="1" applyFill="1" applyBorder="1" applyAlignment="1" applyProtection="1">
      <alignment horizontal="left" vertical="center" wrapText="1"/>
      <protection locked="0"/>
    </xf>
    <xf numFmtId="4" fontId="6" fillId="2" borderId="3" xfId="0" applyNumberFormat="1" applyFont="1" applyFill="1" applyBorder="1" applyAlignment="1" applyProtection="1">
      <alignment horizontal="right"/>
      <protection locked="0"/>
    </xf>
    <xf numFmtId="4" fontId="24" fillId="0" borderId="3" xfId="0" applyNumberFormat="1" applyFont="1" applyBorder="1" applyProtection="1">
      <protection locked="0"/>
    </xf>
    <xf numFmtId="4" fontId="19" fillId="0" borderId="3" xfId="0" applyNumberFormat="1" applyFont="1" applyBorder="1" applyProtection="1">
      <protection locked="0"/>
    </xf>
    <xf numFmtId="0" fontId="9" fillId="2" borderId="3" xfId="0" applyNumberFormat="1" applyFont="1" applyFill="1" applyBorder="1" applyAlignment="1" applyProtection="1">
      <alignment horizontal="left" vertical="center" wrapText="1"/>
      <protection locked="0"/>
    </xf>
    <xf numFmtId="4" fontId="3" fillId="2" borderId="3" xfId="0" applyNumberFormat="1" applyFont="1" applyFill="1" applyBorder="1" applyAlignment="1" applyProtection="1">
      <alignment horizontal="right"/>
      <protection locked="0"/>
    </xf>
    <xf numFmtId="0" fontId="9" fillId="2" borderId="3" xfId="0" quotePrefix="1" applyFont="1" applyFill="1" applyBorder="1" applyAlignment="1" applyProtection="1">
      <alignment horizontal="left" vertical="center"/>
      <protection locked="0"/>
    </xf>
    <xf numFmtId="0" fontId="10" fillId="2" borderId="3" xfId="0" quotePrefix="1" applyFont="1" applyFill="1" applyBorder="1" applyAlignment="1" applyProtection="1">
      <alignment horizontal="left" vertical="center"/>
      <protection locked="0"/>
    </xf>
    <xf numFmtId="0" fontId="9" fillId="2" borderId="3" xfId="0" quotePrefix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Protection="1">
      <protection locked="0"/>
    </xf>
    <xf numFmtId="0" fontId="11" fillId="2" borderId="3" xfId="0" quotePrefix="1" applyFont="1" applyFill="1" applyBorder="1" applyAlignment="1" applyProtection="1">
      <alignment horizontal="left" vertical="center"/>
      <protection locked="0"/>
    </xf>
    <xf numFmtId="0" fontId="9" fillId="2" borderId="0" xfId="0" quotePrefix="1" applyFont="1" applyFill="1" applyBorder="1" applyAlignment="1" applyProtection="1">
      <alignment horizontal="left" vertical="center"/>
      <protection locked="0"/>
    </xf>
    <xf numFmtId="0" fontId="10" fillId="2" borderId="0" xfId="0" quotePrefix="1" applyFont="1" applyFill="1" applyBorder="1" applyAlignment="1" applyProtection="1">
      <alignment horizontal="left" vertical="center"/>
      <protection locked="0"/>
    </xf>
    <xf numFmtId="0" fontId="9" fillId="2" borderId="0" xfId="0" applyNumberFormat="1" applyFont="1" applyFill="1" applyBorder="1" applyAlignment="1" applyProtection="1">
      <alignment horizontal="left" vertical="center" wrapText="1"/>
      <protection locked="0"/>
    </xf>
    <xf numFmtId="4" fontId="3" fillId="2" borderId="0" xfId="0" applyNumberFormat="1" applyFont="1" applyFill="1" applyBorder="1" applyAlignment="1" applyProtection="1">
      <alignment horizontal="right"/>
      <protection locked="0"/>
    </xf>
    <xf numFmtId="4" fontId="19" fillId="0" borderId="0" xfId="0" applyNumberFormat="1" applyFont="1" applyBorder="1" applyProtection="1">
      <protection locked="0"/>
    </xf>
    <xf numFmtId="4" fontId="0" fillId="0" borderId="0" xfId="0" applyNumberFormat="1" applyBorder="1" applyProtection="1">
      <protection locked="0"/>
    </xf>
    <xf numFmtId="4" fontId="0" fillId="0" borderId="0" xfId="0" applyNumberFormat="1" applyProtection="1"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3" xfId="0" applyNumberFormat="1" applyFont="1" applyFill="1" applyBorder="1" applyAlignment="1" applyProtection="1">
      <alignment horizontal="left" vertical="center"/>
      <protection locked="0"/>
    </xf>
    <xf numFmtId="0" fontId="11" fillId="2" borderId="3" xfId="0" applyNumberFormat="1" applyFont="1" applyFill="1" applyBorder="1" applyAlignment="1" applyProtection="1">
      <alignment vertical="center" wrapText="1"/>
      <protection locked="0"/>
    </xf>
    <xf numFmtId="0" fontId="9" fillId="2" borderId="3" xfId="0" applyNumberFormat="1" applyFont="1" applyFill="1" applyBorder="1" applyAlignment="1" applyProtection="1">
      <alignment vertical="center" wrapText="1"/>
      <protection locked="0"/>
    </xf>
    <xf numFmtId="0" fontId="19" fillId="0" borderId="3" xfId="0" applyFont="1" applyBorder="1" applyProtection="1">
      <protection locked="0"/>
    </xf>
    <xf numFmtId="0" fontId="19" fillId="0" borderId="3" xfId="0" applyFont="1" applyBorder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4" fontId="23" fillId="3" borderId="3" xfId="0" applyNumberFormat="1" applyFont="1" applyFill="1" applyBorder="1"/>
    <xf numFmtId="4" fontId="23" fillId="9" borderId="3" xfId="4" applyNumberFormat="1" applyFont="1" applyFill="1" applyBorder="1"/>
    <xf numFmtId="4" fontId="23" fillId="9" borderId="3" xfId="0" applyNumberFormat="1" applyFont="1" applyFill="1" applyBorder="1"/>
    <xf numFmtId="0" fontId="26" fillId="2" borderId="3" xfId="0" quotePrefix="1" applyFont="1" applyFill="1" applyBorder="1" applyAlignment="1" applyProtection="1">
      <alignment horizontal="left" vertical="center"/>
      <protection locked="0"/>
    </xf>
    <xf numFmtId="0" fontId="24" fillId="0" borderId="3" xfId="0" applyFont="1" applyBorder="1" applyProtection="1">
      <protection locked="0"/>
    </xf>
    <xf numFmtId="0" fontId="24" fillId="0" borderId="3" xfId="0" applyFont="1" applyBorder="1" applyAlignment="1" applyProtection="1">
      <alignment horizontal="left"/>
      <protection locked="0"/>
    </xf>
    <xf numFmtId="4" fontId="0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4" fontId="0" fillId="0" borderId="0" xfId="0" applyNumberFormat="1"/>
    <xf numFmtId="4" fontId="19" fillId="0" borderId="6" xfId="0" applyNumberFormat="1" applyFont="1" applyFill="1" applyBorder="1"/>
    <xf numFmtId="0" fontId="0" fillId="0" borderId="0" xfId="0"/>
    <xf numFmtId="4" fontId="0" fillId="0" borderId="0" xfId="0" applyNumberFormat="1" applyProtection="1">
      <protection locked="0"/>
    </xf>
    <xf numFmtId="4" fontId="23" fillId="0" borderId="6" xfId="0" applyNumberFormat="1" applyFont="1" applyFill="1" applyBorder="1"/>
    <xf numFmtId="2" fontId="23" fillId="2" borderId="3" xfId="4" applyNumberFormat="1" applyFont="1" applyFill="1" applyBorder="1"/>
    <xf numFmtId="2" fontId="23" fillId="9" borderId="3" xfId="4" applyNumberFormat="1" applyFont="1" applyFill="1" applyBorder="1"/>
    <xf numFmtId="4" fontId="27" fillId="0" borderId="7" xfId="0" applyNumberFormat="1" applyFont="1" applyFill="1" applyBorder="1" applyAlignment="1" applyProtection="1">
      <alignment horizontal="right" vertical="top" shrinkToFit="1"/>
      <protection locked="0"/>
    </xf>
    <xf numFmtId="4" fontId="28" fillId="4" borderId="3" xfId="1" applyNumberFormat="1" applyFont="1" applyBorder="1"/>
    <xf numFmtId="2" fontId="28" fillId="4" borderId="3" xfId="1" applyNumberFormat="1" applyFont="1" applyBorder="1"/>
    <xf numFmtId="4" fontId="28" fillId="3" borderId="3" xfId="1" applyNumberFormat="1" applyFont="1" applyFill="1" applyBorder="1"/>
    <xf numFmtId="2" fontId="29" fillId="3" borderId="3" xfId="4" applyNumberFormat="1" applyFont="1" applyFill="1" applyBorder="1"/>
    <xf numFmtId="0" fontId="30" fillId="0" borderId="0" xfId="0" applyFont="1"/>
    <xf numFmtId="4" fontId="28" fillId="8" borderId="3" xfId="2" applyNumberFormat="1" applyFont="1" applyFill="1" applyBorder="1"/>
    <xf numFmtId="4" fontId="29" fillId="8" borderId="3" xfId="0" applyNumberFormat="1" applyFont="1" applyFill="1" applyBorder="1"/>
    <xf numFmtId="0" fontId="28" fillId="8" borderId="3" xfId="2" applyFont="1" applyFill="1" applyBorder="1"/>
    <xf numFmtId="4" fontId="29" fillId="3" borderId="3" xfId="0" applyNumberFormat="1" applyFont="1" applyFill="1" applyBorder="1"/>
    <xf numFmtId="4" fontId="28" fillId="5" borderId="3" xfId="2" applyNumberFormat="1" applyFont="1" applyBorder="1"/>
    <xf numFmtId="4" fontId="19" fillId="0" borderId="0" xfId="0" applyNumberFormat="1" applyFont="1" applyFill="1" applyBorder="1"/>
    <xf numFmtId="4" fontId="19" fillId="2" borderId="3" xfId="0" applyNumberFormat="1" applyFont="1" applyFill="1" applyBorder="1"/>
    <xf numFmtId="0" fontId="32" fillId="6" borderId="3" xfId="3" applyFont="1" applyBorder="1" applyAlignment="1">
      <alignment horizontal="center" vertical="center" wrapText="1"/>
    </xf>
    <xf numFmtId="0" fontId="23" fillId="2" borderId="3" xfId="4" applyFont="1" applyFill="1" applyBorder="1" applyAlignment="1">
      <alignment horizontal="center"/>
    </xf>
    <xf numFmtId="4" fontId="23" fillId="2" borderId="3" xfId="4" applyNumberFormat="1" applyFont="1" applyFill="1" applyBorder="1"/>
    <xf numFmtId="0" fontId="23" fillId="2" borderId="3" xfId="4" applyFont="1" applyFill="1" applyBorder="1" applyAlignment="1">
      <alignment horizontal="right"/>
    </xf>
    <xf numFmtId="4" fontId="23" fillId="2" borderId="3" xfId="0" applyNumberFormat="1" applyFont="1" applyFill="1" applyBorder="1"/>
    <xf numFmtId="0" fontId="23" fillId="2" borderId="3" xfId="4" applyFont="1" applyFill="1" applyBorder="1" applyAlignment="1">
      <alignment horizontal="left"/>
    </xf>
    <xf numFmtId="4" fontId="24" fillId="0" borderId="0" xfId="0" applyNumberFormat="1" applyFont="1" applyBorder="1" applyProtection="1">
      <protection locked="0"/>
    </xf>
    <xf numFmtId="4" fontId="6" fillId="3" borderId="3" xfId="0" applyNumberFormat="1" applyFont="1" applyFill="1" applyBorder="1" applyAlignment="1" applyProtection="1">
      <alignment horizontal="right"/>
      <protection locked="0"/>
    </xf>
    <xf numFmtId="4" fontId="24" fillId="3" borderId="3" xfId="0" applyNumberFormat="1" applyFont="1" applyFill="1" applyBorder="1" applyProtection="1">
      <protection locked="0"/>
    </xf>
    <xf numFmtId="0" fontId="9" fillId="0" borderId="2" xfId="0" applyNumberFormat="1" applyFont="1" applyFill="1" applyBorder="1" applyAlignment="1" applyProtection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2" fontId="28" fillId="9" borderId="3" xfId="1" applyNumberFormat="1" applyFont="1" applyFill="1" applyBorder="1"/>
    <xf numFmtId="2" fontId="29" fillId="2" borderId="3" xfId="1" applyNumberFormat="1" applyFont="1" applyFill="1" applyBorder="1"/>
    <xf numFmtId="2" fontId="29" fillId="9" borderId="3" xfId="4" applyNumberFormat="1" applyFont="1" applyFill="1" applyBorder="1"/>
    <xf numFmtId="0" fontId="23" fillId="0" borderId="0" xfId="0" applyFont="1" applyBorder="1"/>
    <xf numFmtId="0" fontId="11" fillId="0" borderId="0" xfId="0" applyNumberFormat="1" applyFont="1" applyFill="1" applyBorder="1" applyAlignment="1" applyProtection="1">
      <alignment horizontal="left" vertical="top" wrapText="1"/>
    </xf>
    <xf numFmtId="0" fontId="14" fillId="0" borderId="3" xfId="0" quotePrefix="1" applyFont="1" applyBorder="1" applyAlignment="1">
      <alignment horizontal="center" wrapText="1"/>
    </xf>
    <xf numFmtId="0" fontId="14" fillId="0" borderId="1" xfId="0" quotePrefix="1" applyFont="1" applyBorder="1" applyAlignment="1">
      <alignment horizontal="center" wrapText="1"/>
    </xf>
    <xf numFmtId="0" fontId="11" fillId="3" borderId="1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 wrapText="1"/>
    </xf>
    <xf numFmtId="0" fontId="9" fillId="3" borderId="2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9" fillId="0" borderId="2" xfId="0" applyNumberFormat="1" applyFont="1" applyFill="1" applyBorder="1" applyAlignment="1" applyProtection="1">
      <alignment vertical="center" wrapText="1"/>
    </xf>
    <xf numFmtId="0" fontId="9" fillId="0" borderId="2" xfId="0" applyNumberFormat="1" applyFont="1" applyFill="1" applyBorder="1" applyAlignment="1" applyProtection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0" fontId="17" fillId="2" borderId="5" xfId="0" applyNumberFormat="1" applyFont="1" applyFill="1" applyBorder="1" applyAlignment="1" applyProtection="1">
      <alignment horizontal="left" wrapText="1"/>
    </xf>
    <xf numFmtId="0" fontId="7" fillId="2" borderId="0" xfId="0" quotePrefix="1" applyNumberFormat="1" applyFont="1" applyFill="1" applyBorder="1" applyAlignment="1" applyProtection="1">
      <alignment horizontal="left" wrapText="1"/>
    </xf>
    <xf numFmtId="0" fontId="11" fillId="3" borderId="1" xfId="0" quotePrefix="1" applyNumberFormat="1" applyFont="1" applyFill="1" applyBorder="1" applyAlignment="1" applyProtection="1">
      <alignment horizontal="left" vertical="center" wrapText="1"/>
    </xf>
    <xf numFmtId="0" fontId="6" fillId="3" borderId="1" xfId="0" applyNumberFormat="1" applyFont="1" applyFill="1" applyBorder="1" applyAlignment="1" applyProtection="1">
      <alignment horizontal="left" vertical="center" wrapText="1"/>
    </xf>
    <xf numFmtId="0" fontId="6" fillId="3" borderId="2" xfId="0" applyNumberFormat="1" applyFont="1" applyFill="1" applyBorder="1" applyAlignment="1" applyProtection="1">
      <alignment horizontal="left" vertical="center" wrapText="1"/>
    </xf>
    <xf numFmtId="0" fontId="6" fillId="3" borderId="4" xfId="0" applyNumberFormat="1" applyFont="1" applyFill="1" applyBorder="1" applyAlignment="1" applyProtection="1">
      <alignment horizontal="left" vertical="center" wrapText="1"/>
    </xf>
    <xf numFmtId="0" fontId="6" fillId="0" borderId="1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center" wrapText="1"/>
    </xf>
    <xf numFmtId="0" fontId="6" fillId="0" borderId="4" xfId="0" quotePrefix="1" applyFont="1" applyBorder="1" applyAlignment="1">
      <alignment horizontal="center" wrapText="1"/>
    </xf>
    <xf numFmtId="0" fontId="11" fillId="0" borderId="2" xfId="0" applyNumberFormat="1" applyFont="1" applyFill="1" applyBorder="1" applyAlignment="1" applyProtection="1">
      <alignment horizontal="left" vertical="center" wrapText="1"/>
    </xf>
    <xf numFmtId="0" fontId="11" fillId="0" borderId="4" xfId="0" applyNumberFormat="1" applyFont="1" applyFill="1" applyBorder="1" applyAlignment="1" applyProtection="1">
      <alignment horizontal="left" vertical="center" wrapText="1"/>
    </xf>
    <xf numFmtId="0" fontId="11" fillId="0" borderId="1" xfId="0" quotePrefix="1" applyFont="1" applyBorder="1" applyAlignment="1">
      <alignment horizontal="left" vertical="center"/>
    </xf>
    <xf numFmtId="0" fontId="16" fillId="2" borderId="0" xfId="0" applyNumberFormat="1" applyFont="1" applyFill="1" applyBorder="1" applyAlignment="1" applyProtection="1">
      <alignment horizontal="left" vertical="center" wrapText="1"/>
    </xf>
    <xf numFmtId="0" fontId="19" fillId="0" borderId="0" xfId="0" applyFont="1" applyAlignment="1">
      <alignment horizontal="center" wrapText="1"/>
    </xf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11" fillId="0" borderId="1" xfId="0" quotePrefix="1" applyNumberFormat="1" applyFont="1" applyFill="1" applyBorder="1" applyAlignment="1" applyProtection="1">
      <alignment horizontal="left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quotePrefix="1" applyFont="1" applyFill="1" applyBorder="1" applyAlignment="1" applyProtection="1">
      <alignment horizontal="center" vertical="center"/>
      <protection locked="0"/>
    </xf>
    <xf numFmtId="0" fontId="9" fillId="2" borderId="4" xfId="0" quotePrefix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22" fillId="4" borderId="3" xfId="1" applyFont="1" applyBorder="1" applyAlignment="1">
      <alignment horizontal="left"/>
    </xf>
    <xf numFmtId="0" fontId="23" fillId="7" borderId="3" xfId="4" applyFont="1" applyBorder="1" applyAlignment="1">
      <alignment horizontal="center"/>
    </xf>
    <xf numFmtId="0" fontId="22" fillId="4" borderId="3" xfId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2" fillId="5" borderId="3" xfId="2" applyFont="1" applyBorder="1" applyAlignment="1">
      <alignment horizontal="left"/>
    </xf>
    <xf numFmtId="0" fontId="23" fillId="7" borderId="1" xfId="4" applyFont="1" applyBorder="1" applyAlignment="1">
      <alignment horizontal="center"/>
    </xf>
    <xf numFmtId="0" fontId="23" fillId="7" borderId="4" xfId="4" applyFont="1" applyBorder="1" applyAlignment="1">
      <alignment horizontal="center"/>
    </xf>
    <xf numFmtId="0" fontId="28" fillId="4" borderId="3" xfId="1" applyFont="1" applyBorder="1" applyAlignment="1">
      <alignment horizontal="center"/>
    </xf>
    <xf numFmtId="0" fontId="22" fillId="6" borderId="1" xfId="3" applyFont="1" applyBorder="1" applyAlignment="1">
      <alignment horizontal="center" vertical="center"/>
    </xf>
    <xf numFmtId="0" fontId="22" fillId="6" borderId="4" xfId="3" applyFont="1" applyBorder="1" applyAlignment="1">
      <alignment horizontal="center" vertical="center"/>
    </xf>
    <xf numFmtId="0" fontId="28" fillId="5" borderId="1" xfId="2" applyFont="1" applyBorder="1" applyAlignment="1">
      <alignment horizontal="center"/>
    </xf>
    <xf numFmtId="0" fontId="28" fillId="5" borderId="4" xfId="2" applyFont="1" applyBorder="1" applyAlignment="1">
      <alignment horizontal="center"/>
    </xf>
    <xf numFmtId="0" fontId="22" fillId="4" borderId="1" xfId="1" applyFont="1" applyBorder="1" applyAlignment="1">
      <alignment horizontal="center"/>
    </xf>
    <xf numFmtId="0" fontId="22" fillId="4" borderId="4" xfId="1" applyFont="1" applyBorder="1" applyAlignment="1">
      <alignment horizontal="center"/>
    </xf>
  </cellXfs>
  <cellStyles count="8">
    <cellStyle name="20% - Isticanje1" xfId="1" builtinId="30"/>
    <cellStyle name="20% - Isticanje3" xfId="3" builtinId="38"/>
    <cellStyle name="20% - Isticanje4" xfId="4" builtinId="42"/>
    <cellStyle name="40% - Isticanje1" xfId="2" builtinId="31"/>
    <cellStyle name="Loše 2" xfId="7" xr:uid="{00000000-0005-0000-0000-000030000000}"/>
    <cellStyle name="Normalno" xfId="0" builtinId="0"/>
    <cellStyle name="Obično 2" xfId="5" xr:uid="{760F0F6C-5BE4-427F-88BF-367031260348}"/>
    <cellStyle name="Obično_List4" xfId="6" xr:uid="{00000000-0005-0000-0000-000003000000}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41"/>
  <sheetViews>
    <sheetView topLeftCell="A4" workbookViewId="0">
      <selection activeCell="H10" sqref="H10"/>
    </sheetView>
  </sheetViews>
  <sheetFormatPr defaultRowHeight="15"/>
  <cols>
    <col min="6" max="9" width="25.28515625" customWidth="1"/>
    <col min="10" max="11" width="15.7109375" customWidth="1"/>
    <col min="13" max="13" width="11.7109375" bestFit="1" customWidth="1"/>
    <col min="14" max="14" width="9.85546875" bestFit="1" customWidth="1"/>
    <col min="15" max="16" width="11.7109375" bestFit="1" customWidth="1"/>
  </cols>
  <sheetData>
    <row r="1" spans="1:23" ht="15.75">
      <c r="A1" s="68" t="s">
        <v>183</v>
      </c>
      <c r="B1" s="50"/>
      <c r="C1" s="50"/>
      <c r="D1" s="50"/>
      <c r="E1" s="50"/>
    </row>
    <row r="2" spans="1:23">
      <c r="A2" t="s">
        <v>186</v>
      </c>
    </row>
    <row r="3" spans="1:23" s="111" customFormat="1"/>
    <row r="4" spans="1:23" s="111" customFormat="1">
      <c r="F4" s="167" t="s">
        <v>195</v>
      </c>
      <c r="G4" s="167"/>
      <c r="H4" s="167"/>
      <c r="I4" s="167"/>
      <c r="J4" s="167"/>
    </row>
    <row r="5" spans="1:23" s="111" customFormat="1">
      <c r="F5" s="167"/>
      <c r="G5" s="167"/>
      <c r="H5" s="167"/>
      <c r="I5" s="167"/>
      <c r="J5" s="167"/>
    </row>
    <row r="6" spans="1:23" s="111" customFormat="1"/>
    <row r="7" spans="1:23" ht="42" customHeight="1">
      <c r="B7" s="168" t="s">
        <v>222</v>
      </c>
      <c r="C7" s="168"/>
      <c r="D7" s="168"/>
      <c r="E7" s="168"/>
      <c r="F7" s="168"/>
      <c r="G7" s="168"/>
      <c r="H7" s="168"/>
      <c r="I7" s="168"/>
      <c r="J7" s="168"/>
      <c r="K7" s="168"/>
    </row>
    <row r="8" spans="1:23" ht="18" customHeight="1">
      <c r="B8" s="37"/>
      <c r="C8" s="37"/>
      <c r="D8" s="37"/>
      <c r="E8" s="37"/>
      <c r="F8" s="37"/>
      <c r="G8" s="37"/>
      <c r="H8" s="37"/>
      <c r="I8" s="37"/>
      <c r="J8" s="37"/>
      <c r="K8" s="38"/>
    </row>
    <row r="9" spans="1:23" ht="15.75" customHeight="1">
      <c r="B9" s="168" t="s">
        <v>11</v>
      </c>
      <c r="C9" s="168"/>
      <c r="D9" s="168"/>
      <c r="E9" s="168"/>
      <c r="F9" s="168"/>
      <c r="G9" s="168"/>
      <c r="H9" s="168"/>
      <c r="I9" s="168"/>
      <c r="J9" s="168"/>
      <c r="K9" s="168"/>
    </row>
    <row r="10" spans="1:23" s="31" customFormat="1" ht="36" customHeight="1">
      <c r="B10" s="166"/>
      <c r="C10" s="166"/>
      <c r="D10" s="166"/>
      <c r="E10" s="37"/>
      <c r="F10" s="37"/>
      <c r="G10" s="37"/>
      <c r="H10" s="37"/>
      <c r="I10" s="48"/>
      <c r="J10" s="48"/>
      <c r="K10" s="49"/>
    </row>
    <row r="11" spans="1:23" ht="18" customHeight="1">
      <c r="B11" s="168" t="s">
        <v>54</v>
      </c>
      <c r="C11" s="168"/>
      <c r="D11" s="168"/>
      <c r="E11" s="168"/>
      <c r="F11" s="168"/>
      <c r="G11" s="168"/>
      <c r="H11" s="168"/>
      <c r="I11" s="168"/>
      <c r="J11" s="168"/>
      <c r="K11" s="168"/>
    </row>
    <row r="12" spans="1:23" ht="18" customHeight="1">
      <c r="B12" s="39"/>
      <c r="C12" s="40"/>
      <c r="D12" s="40"/>
      <c r="E12" s="40"/>
      <c r="F12" s="40"/>
      <c r="G12" s="40"/>
      <c r="H12" s="40"/>
      <c r="I12" s="40"/>
      <c r="J12" s="40"/>
      <c r="K12" s="38"/>
    </row>
    <row r="13" spans="1:23">
      <c r="B13" s="154" t="s">
        <v>55</v>
      </c>
      <c r="C13" s="154"/>
      <c r="D13" s="154"/>
      <c r="E13" s="154"/>
      <c r="F13" s="154"/>
      <c r="G13" s="41"/>
      <c r="H13" s="41"/>
      <c r="I13" s="41"/>
      <c r="J13" s="42"/>
      <c r="K13" s="38"/>
    </row>
    <row r="14" spans="1:23" ht="25.5">
      <c r="B14" s="160" t="s">
        <v>6</v>
      </c>
      <c r="C14" s="161"/>
      <c r="D14" s="161"/>
      <c r="E14" s="161"/>
      <c r="F14" s="162"/>
      <c r="G14" s="21" t="s">
        <v>196</v>
      </c>
      <c r="H14" s="1" t="s">
        <v>199</v>
      </c>
      <c r="I14" s="21" t="s">
        <v>197</v>
      </c>
      <c r="J14" s="1" t="s">
        <v>16</v>
      </c>
      <c r="K14" s="1" t="s">
        <v>46</v>
      </c>
    </row>
    <row r="15" spans="1:23" s="24" customFormat="1" ht="11.25">
      <c r="B15" s="145">
        <v>1</v>
      </c>
      <c r="C15" s="145"/>
      <c r="D15" s="145"/>
      <c r="E15" s="145"/>
      <c r="F15" s="146"/>
      <c r="G15" s="23">
        <v>2</v>
      </c>
      <c r="H15" s="22">
        <v>3</v>
      </c>
      <c r="I15" s="22">
        <v>4</v>
      </c>
      <c r="J15" s="22" t="s">
        <v>63</v>
      </c>
      <c r="K15" s="22" t="s">
        <v>64</v>
      </c>
      <c r="V15" s="24" cm="1">
        <f t="array" aca="1" ref="V15:W15" ca="1">V15:W15</f>
        <v>0</v>
      </c>
      <c r="W15" s="24">
        <f ca="1"/>
        <v>0</v>
      </c>
    </row>
    <row r="16" spans="1:23">
      <c r="B16" s="147" t="s">
        <v>0</v>
      </c>
      <c r="C16" s="148"/>
      <c r="D16" s="148"/>
      <c r="E16" s="148"/>
      <c r="F16" s="149"/>
      <c r="G16" s="52">
        <f>SUM(G17)</f>
        <v>1792920.35</v>
      </c>
      <c r="H16" s="136">
        <v>2080154.59</v>
      </c>
      <c r="I16" s="137">
        <f>SUM(I17:I19)</f>
        <v>1956161.1400000001</v>
      </c>
      <c r="J16" s="52">
        <f>SUM(I16/G16*100)</f>
        <v>109.10474299653077</v>
      </c>
      <c r="K16" s="52">
        <f>SUM(I16/H16*100)</f>
        <v>94.039219460126759</v>
      </c>
    </row>
    <row r="17" spans="1:42">
      <c r="B17" s="150" t="s">
        <v>47</v>
      </c>
      <c r="C17" s="151"/>
      <c r="D17" s="151"/>
      <c r="E17" s="151"/>
      <c r="F17" s="152"/>
      <c r="G17" s="78">
        <v>1792920.35</v>
      </c>
      <c r="H17" s="77">
        <v>2080154.59</v>
      </c>
      <c r="I17" s="78">
        <v>1949765.61</v>
      </c>
      <c r="J17" s="56">
        <f>SUM(I17/G17*100)</f>
        <v>108.74803278349761</v>
      </c>
      <c r="K17" s="51">
        <f>SUM(I17/H17*100)</f>
        <v>93.731764906953387</v>
      </c>
    </row>
    <row r="18" spans="1:42">
      <c r="B18" s="153" t="s">
        <v>52</v>
      </c>
      <c r="C18" s="152"/>
      <c r="D18" s="152"/>
      <c r="E18" s="152"/>
      <c r="F18" s="152"/>
      <c r="G18" s="51"/>
      <c r="H18" s="51"/>
      <c r="I18" s="51"/>
      <c r="J18" s="56"/>
      <c r="K18" s="51"/>
    </row>
    <row r="19" spans="1:42" s="111" customFormat="1">
      <c r="B19" s="139" t="s">
        <v>221</v>
      </c>
      <c r="C19" s="138"/>
      <c r="D19" s="138"/>
      <c r="E19" s="138"/>
      <c r="F19" s="138"/>
      <c r="G19" s="51"/>
      <c r="H19" s="51"/>
      <c r="I19" s="51">
        <v>6395.53</v>
      </c>
      <c r="J19" s="56"/>
      <c r="K19" s="51"/>
    </row>
    <row r="20" spans="1:42">
      <c r="B20" s="18" t="s">
        <v>1</v>
      </c>
      <c r="C20" s="33"/>
      <c r="D20" s="33"/>
      <c r="E20" s="33"/>
      <c r="F20" s="33"/>
      <c r="G20" s="52">
        <f>SUM(G21:G22)</f>
        <v>1787368.02</v>
      </c>
      <c r="H20" s="52">
        <f>SUM(H21:H22)</f>
        <v>2086550.12</v>
      </c>
      <c r="I20" s="52">
        <f>SUM(I21:I22)</f>
        <v>2106814.3499999996</v>
      </c>
      <c r="J20" s="52">
        <f>SUM(I20/G20*100)</f>
        <v>117.87244296784496</v>
      </c>
      <c r="K20" s="52">
        <f>SUM(I20/H20*100)</f>
        <v>100.97118347677167</v>
      </c>
      <c r="M20" s="109"/>
      <c r="O20" s="109"/>
    </row>
    <row r="21" spans="1:42">
      <c r="B21" s="169" t="s">
        <v>48</v>
      </c>
      <c r="C21" s="151"/>
      <c r="D21" s="151"/>
      <c r="E21" s="151"/>
      <c r="F21" s="151"/>
      <c r="G21" s="78">
        <v>1781663.56</v>
      </c>
      <c r="H21" s="77">
        <v>2081470.28</v>
      </c>
      <c r="I21" s="78">
        <v>2104937.7999999998</v>
      </c>
      <c r="J21" s="56">
        <f>SUM(I21/G21*100)</f>
        <v>118.14451657752936</v>
      </c>
      <c r="K21" s="53">
        <f>SUM(I21/H21*100)</f>
        <v>101.12744919903443</v>
      </c>
      <c r="P21" s="109"/>
    </row>
    <row r="22" spans="1:42">
      <c r="B22" s="165" t="s">
        <v>49</v>
      </c>
      <c r="C22" s="152"/>
      <c r="D22" s="152"/>
      <c r="E22" s="152"/>
      <c r="F22" s="152"/>
      <c r="G22" s="78">
        <v>5704.46</v>
      </c>
      <c r="H22" s="77">
        <v>5079.84</v>
      </c>
      <c r="I22" s="78">
        <v>1876.55</v>
      </c>
      <c r="J22" s="56">
        <f>SUM(I22/G22*100)</f>
        <v>32.896189998702766</v>
      </c>
      <c r="K22" s="53">
        <f>SUM(I22/H22*100)</f>
        <v>36.941124129893851</v>
      </c>
    </row>
    <row r="23" spans="1:42">
      <c r="B23" s="156" t="s">
        <v>56</v>
      </c>
      <c r="C23" s="148"/>
      <c r="D23" s="148"/>
      <c r="E23" s="148"/>
      <c r="F23" s="148"/>
      <c r="G23" s="54">
        <f>SUM(G16-G20)</f>
        <v>5552.3300000000745</v>
      </c>
      <c r="H23" s="52">
        <f>SUM(H16-H20)</f>
        <v>-6395.5300000000279</v>
      </c>
      <c r="I23" s="54">
        <f>SUM(I16-I20)</f>
        <v>-150653.2099999995</v>
      </c>
      <c r="J23" s="52"/>
      <c r="K23" s="54"/>
      <c r="P23" s="109"/>
    </row>
    <row r="24" spans="1:42" ht="18">
      <c r="B24" s="37"/>
      <c r="C24" s="43"/>
      <c r="D24" s="43"/>
      <c r="E24" s="43"/>
      <c r="F24" s="43"/>
      <c r="G24" s="43"/>
      <c r="H24" s="43"/>
      <c r="I24" s="44"/>
      <c r="J24" s="44"/>
      <c r="K24" s="44"/>
      <c r="M24" s="109"/>
      <c r="N24" s="109"/>
    </row>
    <row r="25" spans="1:42" ht="18" customHeight="1">
      <c r="B25" s="154" t="s">
        <v>57</v>
      </c>
      <c r="C25" s="154"/>
      <c r="D25" s="154"/>
      <c r="E25" s="154"/>
      <c r="F25" s="154"/>
      <c r="G25" s="43"/>
      <c r="H25" s="43"/>
      <c r="I25" s="44"/>
      <c r="J25" s="44"/>
      <c r="K25" s="44"/>
    </row>
    <row r="26" spans="1:42" ht="25.5">
      <c r="B26" s="160" t="s">
        <v>6</v>
      </c>
      <c r="C26" s="161"/>
      <c r="D26" s="161"/>
      <c r="E26" s="161"/>
      <c r="F26" s="162"/>
      <c r="G26" s="21" t="s">
        <v>187</v>
      </c>
      <c r="H26" s="1" t="s">
        <v>198</v>
      </c>
      <c r="I26" s="21" t="s">
        <v>197</v>
      </c>
      <c r="J26" s="1" t="s">
        <v>16</v>
      </c>
      <c r="K26" s="1" t="s">
        <v>46</v>
      </c>
    </row>
    <row r="27" spans="1:42" s="24" customFormat="1">
      <c r="B27" s="145">
        <v>1</v>
      </c>
      <c r="C27" s="145"/>
      <c r="D27" s="145"/>
      <c r="E27" s="145"/>
      <c r="F27" s="146"/>
      <c r="G27" s="23">
        <v>2</v>
      </c>
      <c r="H27" s="22">
        <v>3</v>
      </c>
      <c r="I27" s="22">
        <v>4</v>
      </c>
      <c r="J27" s="22" t="s">
        <v>63</v>
      </c>
      <c r="K27" s="22" t="s">
        <v>64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</row>
    <row r="28" spans="1:42" ht="15.75" customHeight="1">
      <c r="A28" s="24"/>
      <c r="B28" s="150" t="s">
        <v>50</v>
      </c>
      <c r="C28" s="163"/>
      <c r="D28" s="163"/>
      <c r="E28" s="163"/>
      <c r="F28" s="164"/>
      <c r="G28" s="16"/>
      <c r="H28" s="16"/>
      <c r="I28" s="16"/>
      <c r="J28" s="16"/>
      <c r="K28" s="16"/>
    </row>
    <row r="29" spans="1:42">
      <c r="A29" s="24"/>
      <c r="B29" s="150" t="s">
        <v>51</v>
      </c>
      <c r="C29" s="151"/>
      <c r="D29" s="151"/>
      <c r="E29" s="151"/>
      <c r="F29" s="151"/>
      <c r="G29" s="16"/>
      <c r="H29" s="16"/>
      <c r="I29" s="16"/>
      <c r="J29" s="16"/>
      <c r="K29" s="16"/>
    </row>
    <row r="30" spans="1:42" s="34" customFormat="1" ht="15" customHeight="1">
      <c r="A30" s="24"/>
      <c r="B30" s="157" t="s">
        <v>53</v>
      </c>
      <c r="C30" s="158"/>
      <c r="D30" s="158"/>
      <c r="E30" s="158"/>
      <c r="F30" s="159"/>
      <c r="G30" s="52"/>
      <c r="H30" s="17"/>
      <c r="I30" s="52"/>
      <c r="J30" s="17"/>
      <c r="K30" s="17"/>
      <c r="L30"/>
      <c r="M30" s="109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</row>
    <row r="31" spans="1:42" s="34" customFormat="1" ht="15" customHeight="1">
      <c r="A31" s="24"/>
      <c r="B31" s="157" t="s">
        <v>58</v>
      </c>
      <c r="C31" s="158"/>
      <c r="D31" s="158"/>
      <c r="E31" s="158"/>
      <c r="F31" s="159"/>
      <c r="G31" s="52">
        <v>949.74</v>
      </c>
      <c r="H31" s="52"/>
      <c r="I31" s="52"/>
      <c r="J31" s="52"/>
      <c r="K31" s="52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</row>
    <row r="32" spans="1:42">
      <c r="A32" s="24"/>
      <c r="B32" s="156" t="s">
        <v>59</v>
      </c>
      <c r="C32" s="148"/>
      <c r="D32" s="148"/>
      <c r="E32" s="148"/>
      <c r="F32" s="148"/>
      <c r="G32" s="52">
        <v>6502.07</v>
      </c>
      <c r="H32" s="52">
        <v>-6395.53</v>
      </c>
      <c r="I32" s="52">
        <v>-150653.21</v>
      </c>
      <c r="J32" s="52"/>
      <c r="K32" s="52"/>
    </row>
    <row r="33" spans="2:11" ht="15.75">
      <c r="B33" s="45"/>
      <c r="C33" s="46"/>
      <c r="D33" s="46"/>
      <c r="E33" s="46"/>
      <c r="F33" s="46"/>
      <c r="G33" s="47"/>
      <c r="H33" s="47"/>
      <c r="I33" s="47"/>
      <c r="J33" s="47"/>
      <c r="K33" s="38"/>
    </row>
    <row r="34" spans="2:11" ht="15.75">
      <c r="B34" s="155"/>
      <c r="C34" s="155"/>
      <c r="D34" s="155"/>
      <c r="E34" s="155"/>
      <c r="F34" s="155"/>
      <c r="G34" s="155"/>
      <c r="H34" s="155"/>
      <c r="I34" s="155"/>
      <c r="J34" s="155"/>
      <c r="K34" s="155"/>
    </row>
    <row r="35" spans="2:11" ht="15.75">
      <c r="B35" s="12"/>
      <c r="C35" s="13"/>
      <c r="D35" s="13"/>
      <c r="E35" s="13"/>
      <c r="F35" s="13"/>
      <c r="G35" s="14"/>
      <c r="H35" s="14"/>
      <c r="I35" s="14"/>
      <c r="J35" s="14"/>
    </row>
    <row r="36" spans="2:11" ht="15" customHeight="1">
      <c r="B36" s="144"/>
      <c r="C36" s="144"/>
      <c r="D36" s="144"/>
      <c r="E36" s="144"/>
      <c r="F36" s="144"/>
      <c r="G36" s="144"/>
      <c r="H36" s="144"/>
      <c r="I36" s="144"/>
      <c r="J36" s="144"/>
      <c r="K36" s="144"/>
    </row>
    <row r="37" spans="2:11">
      <c r="B37" s="32"/>
      <c r="C37" s="32"/>
      <c r="D37" s="32"/>
      <c r="E37" s="32"/>
      <c r="F37" s="32"/>
      <c r="G37" s="32"/>
      <c r="H37" s="32"/>
      <c r="I37" s="32"/>
      <c r="J37" s="32"/>
    </row>
    <row r="38" spans="2:11" ht="15" customHeight="1">
      <c r="B38" s="144"/>
      <c r="C38" s="144"/>
      <c r="D38" s="144"/>
      <c r="E38" s="144"/>
      <c r="F38" s="144"/>
      <c r="G38" s="144"/>
      <c r="H38" s="144"/>
      <c r="I38" s="144"/>
      <c r="J38" s="144"/>
      <c r="K38" s="144"/>
    </row>
    <row r="39" spans="2:11" ht="36.75" customHeight="1">
      <c r="B39" s="144"/>
      <c r="C39" s="144"/>
      <c r="D39" s="144"/>
      <c r="E39" s="144"/>
      <c r="F39" s="144"/>
      <c r="G39" s="144"/>
      <c r="H39" s="144"/>
      <c r="I39" s="144"/>
      <c r="J39" s="144"/>
      <c r="K39" s="144"/>
    </row>
    <row r="41" spans="2:11" ht="15" customHeight="1"/>
  </sheetData>
  <mergeCells count="25">
    <mergeCell ref="B13:F13"/>
    <mergeCell ref="B14:F14"/>
    <mergeCell ref="B10:D10"/>
    <mergeCell ref="B36:K36"/>
    <mergeCell ref="F4:J5"/>
    <mergeCell ref="B7:K7"/>
    <mergeCell ref="B9:K9"/>
    <mergeCell ref="B11:K11"/>
    <mergeCell ref="B21:F21"/>
    <mergeCell ref="B38:K39"/>
    <mergeCell ref="B15:F15"/>
    <mergeCell ref="B16:F16"/>
    <mergeCell ref="B17:F17"/>
    <mergeCell ref="B18:F18"/>
    <mergeCell ref="B25:F25"/>
    <mergeCell ref="B34:K34"/>
    <mergeCell ref="B23:F23"/>
    <mergeCell ref="B32:F32"/>
    <mergeCell ref="B31:F31"/>
    <mergeCell ref="B26:F26"/>
    <mergeCell ref="B27:F27"/>
    <mergeCell ref="B29:F29"/>
    <mergeCell ref="B30:F30"/>
    <mergeCell ref="B28:F28"/>
    <mergeCell ref="B22:F22"/>
  </mergeCells>
  <pageMargins left="0.7" right="0.7" top="0.75" bottom="0.75" header="0.3" footer="0.3"/>
  <pageSetup paperSize="9" scale="4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F01F5-1BDD-474C-9517-EFB5764F57F1}">
  <sheetPr>
    <pageSetUpPr fitToPage="1"/>
  </sheetPr>
  <dimension ref="A1:S109"/>
  <sheetViews>
    <sheetView zoomScaleNormal="100" workbookViewId="0">
      <selection activeCell="M99" sqref="M99"/>
    </sheetView>
  </sheetViews>
  <sheetFormatPr defaultRowHeight="15"/>
  <cols>
    <col min="1" max="1" width="5.7109375" style="72" customWidth="1"/>
    <col min="2" max="2" width="4.7109375" style="72" customWidth="1"/>
    <col min="3" max="3" width="4.5703125" style="72" bestFit="1" customWidth="1"/>
    <col min="4" max="4" width="6" style="72" bestFit="1" customWidth="1"/>
    <col min="5" max="5" width="49.85546875" style="72" bestFit="1" customWidth="1"/>
    <col min="6" max="6" width="23.5703125" style="72" customWidth="1"/>
    <col min="7" max="7" width="19.42578125" style="72" bestFit="1" customWidth="1"/>
    <col min="8" max="8" width="23.85546875" style="72" customWidth="1"/>
    <col min="9" max="10" width="9.42578125" style="72" bestFit="1" customWidth="1"/>
    <col min="11" max="11" width="9.140625" style="72"/>
    <col min="12" max="15" width="11.7109375" style="72" bestFit="1" customWidth="1"/>
    <col min="16" max="16384" width="9.140625" style="72"/>
  </cols>
  <sheetData>
    <row r="1" spans="1:14">
      <c r="A1" s="71" t="s">
        <v>220</v>
      </c>
      <c r="B1" s="100"/>
      <c r="C1" s="100"/>
      <c r="D1" s="100"/>
      <c r="E1" s="100"/>
    </row>
    <row r="2" spans="1:14" ht="18" customHeight="1">
      <c r="A2" s="73"/>
      <c r="B2" s="73"/>
      <c r="C2" s="73"/>
      <c r="D2" s="73"/>
      <c r="E2" s="73"/>
      <c r="F2" s="73"/>
      <c r="G2" s="73"/>
      <c r="H2" s="73"/>
      <c r="I2" s="73"/>
    </row>
    <row r="3" spans="1:14" ht="15.75" customHeight="1">
      <c r="A3" s="173" t="s">
        <v>11</v>
      </c>
      <c r="B3" s="173"/>
      <c r="C3" s="173"/>
      <c r="D3" s="173"/>
      <c r="E3" s="173"/>
      <c r="F3" s="173"/>
      <c r="G3" s="173"/>
      <c r="H3" s="173"/>
      <c r="I3" s="173"/>
      <c r="J3" s="173"/>
    </row>
    <row r="4" spans="1:14" ht="18">
      <c r="A4" s="73"/>
      <c r="B4" s="73"/>
      <c r="C4" s="73"/>
      <c r="D4" s="73"/>
      <c r="E4" s="73"/>
      <c r="F4" s="73"/>
      <c r="G4" s="73"/>
      <c r="H4" s="74"/>
      <c r="I4" s="74"/>
    </row>
    <row r="5" spans="1:14" ht="18" customHeight="1">
      <c r="A5" s="173" t="s">
        <v>60</v>
      </c>
      <c r="B5" s="173"/>
      <c r="C5" s="173"/>
      <c r="D5" s="173"/>
      <c r="E5" s="173"/>
      <c r="F5" s="173"/>
      <c r="G5" s="173"/>
      <c r="H5" s="173"/>
      <c r="I5" s="173"/>
      <c r="J5" s="173"/>
    </row>
    <row r="6" spans="1:14" ht="18">
      <c r="A6" s="73"/>
      <c r="B6" s="73"/>
      <c r="C6" s="73"/>
      <c r="D6" s="73"/>
      <c r="E6" s="73"/>
      <c r="F6" s="73"/>
      <c r="G6" s="73"/>
      <c r="H6" s="74"/>
      <c r="I6" s="74"/>
    </row>
    <row r="7" spans="1:14" ht="15.75" customHeight="1">
      <c r="A7" s="173" t="s">
        <v>17</v>
      </c>
      <c r="B7" s="173"/>
      <c r="C7" s="173"/>
      <c r="D7" s="173"/>
      <c r="E7" s="173"/>
      <c r="F7" s="173"/>
      <c r="G7" s="173"/>
      <c r="H7" s="173"/>
      <c r="I7" s="173"/>
      <c r="J7" s="173"/>
    </row>
    <row r="8" spans="1:14" ht="18">
      <c r="A8" s="73"/>
      <c r="B8" s="73"/>
      <c r="C8" s="73"/>
      <c r="D8" s="73"/>
      <c r="E8" s="73"/>
      <c r="F8" s="73"/>
      <c r="G8" s="73"/>
      <c r="H8" s="74"/>
      <c r="I8" s="74"/>
    </row>
    <row r="9" spans="1:14" ht="38.25">
      <c r="A9" s="170" t="s">
        <v>6</v>
      </c>
      <c r="B9" s="171"/>
      <c r="C9" s="171"/>
      <c r="D9" s="171"/>
      <c r="E9" s="172"/>
      <c r="F9" s="75" t="s">
        <v>187</v>
      </c>
      <c r="G9" s="75" t="s">
        <v>198</v>
      </c>
      <c r="H9" s="75" t="s">
        <v>197</v>
      </c>
      <c r="I9" s="75" t="s">
        <v>16</v>
      </c>
      <c r="J9" s="75" t="s">
        <v>16</v>
      </c>
    </row>
    <row r="10" spans="1:14" ht="16.5" customHeight="1">
      <c r="A10" s="170">
        <v>1</v>
      </c>
      <c r="B10" s="171"/>
      <c r="C10" s="171"/>
      <c r="D10" s="171"/>
      <c r="E10" s="172"/>
      <c r="F10" s="75">
        <v>2</v>
      </c>
      <c r="G10" s="75">
        <v>3</v>
      </c>
      <c r="H10" s="75">
        <v>4</v>
      </c>
      <c r="I10" s="75" t="s">
        <v>63</v>
      </c>
      <c r="J10" s="75" t="s">
        <v>64</v>
      </c>
    </row>
    <row r="11" spans="1:14">
      <c r="A11" s="76"/>
      <c r="B11" s="76"/>
      <c r="C11" s="76"/>
      <c r="D11" s="76"/>
      <c r="E11" s="76" t="s">
        <v>18</v>
      </c>
      <c r="F11" s="78"/>
      <c r="G11" s="77"/>
      <c r="H11" s="78"/>
      <c r="I11" s="78"/>
      <c r="J11" s="78"/>
    </row>
    <row r="12" spans="1:14" ht="15.75" customHeight="1">
      <c r="A12" s="76">
        <v>6</v>
      </c>
      <c r="B12" s="76"/>
      <c r="C12" s="76"/>
      <c r="D12" s="76"/>
      <c r="E12" s="76" t="s">
        <v>2</v>
      </c>
      <c r="F12" s="78">
        <f>SUM(F13,F22,F25,F30)</f>
        <v>1792920.3499999999</v>
      </c>
      <c r="G12" s="77">
        <f>SUM(G13,G22,G25,G30)</f>
        <v>2080154.5900000003</v>
      </c>
      <c r="H12" s="78">
        <f>SUM(H13,H22,H25,H30,H34)</f>
        <v>1949765.6100000003</v>
      </c>
      <c r="I12" s="78">
        <f>SUM(H12/F12*100)</f>
        <v>108.74803278349762</v>
      </c>
      <c r="J12" s="78">
        <f t="shared" ref="J12:J21" si="0">SUM(H12/G12*100)</f>
        <v>93.731764906953387</v>
      </c>
    </row>
    <row r="13" spans="1:14" ht="25.5">
      <c r="A13" s="76"/>
      <c r="B13" s="80">
        <v>63</v>
      </c>
      <c r="C13" s="80"/>
      <c r="D13" s="80"/>
      <c r="E13" s="80" t="s">
        <v>19</v>
      </c>
      <c r="F13" s="79">
        <f>SUM(F14,F17,F19)</f>
        <v>1659668.1099999999</v>
      </c>
      <c r="G13" s="81">
        <f>SUM(G14,G17,G19)</f>
        <v>1930868.7900000003</v>
      </c>
      <c r="H13" s="79">
        <f>SUM(H14,H19)</f>
        <v>1802882.0200000003</v>
      </c>
      <c r="I13" s="78">
        <f t="shared" ref="I13:I21" si="1">SUM(H13/F13*100)</f>
        <v>108.62906921794145</v>
      </c>
      <c r="J13" s="78">
        <f t="shared" si="0"/>
        <v>93.371544940658552</v>
      </c>
      <c r="L13" s="112"/>
      <c r="N13" s="112"/>
    </row>
    <row r="14" spans="1:14" ht="25.5">
      <c r="A14" s="82"/>
      <c r="B14" s="82"/>
      <c r="C14" s="83">
        <v>636</v>
      </c>
      <c r="D14" s="83"/>
      <c r="E14" s="84" t="s">
        <v>65</v>
      </c>
      <c r="F14" s="79">
        <f>SUM(F15:F16)</f>
        <v>1647934.39</v>
      </c>
      <c r="G14" s="81">
        <f>SUM(G15:G16)</f>
        <v>1921535.6700000002</v>
      </c>
      <c r="H14" s="79">
        <f>SUM(H15:H16)</f>
        <v>1793548.9000000001</v>
      </c>
      <c r="I14" s="78">
        <f t="shared" si="1"/>
        <v>108.83618370267764</v>
      </c>
      <c r="J14" s="78">
        <f t="shared" si="0"/>
        <v>93.339349771217101</v>
      </c>
    </row>
    <row r="15" spans="1:14" s="85" customFormat="1" ht="25.5">
      <c r="A15" s="82"/>
      <c r="B15" s="82"/>
      <c r="C15" s="82"/>
      <c r="D15" s="82">
        <v>6361</v>
      </c>
      <c r="E15" s="84" t="s">
        <v>66</v>
      </c>
      <c r="F15" s="79">
        <v>1647341.19</v>
      </c>
      <c r="G15" s="81">
        <v>1920866.57</v>
      </c>
      <c r="H15" s="79">
        <v>1792879.8</v>
      </c>
      <c r="I15" s="78">
        <f t="shared" si="1"/>
        <v>108.83475814746065</v>
      </c>
      <c r="J15" s="78">
        <f t="shared" si="0"/>
        <v>93.337029651153742</v>
      </c>
    </row>
    <row r="16" spans="1:14" s="85" customFormat="1" ht="25.5">
      <c r="A16" s="82"/>
      <c r="B16" s="82"/>
      <c r="C16" s="82"/>
      <c r="D16" s="82">
        <v>6362</v>
      </c>
      <c r="E16" s="84" t="s">
        <v>67</v>
      </c>
      <c r="F16" s="79">
        <v>593.20000000000005</v>
      </c>
      <c r="G16" s="81">
        <v>669.1</v>
      </c>
      <c r="H16" s="79">
        <v>669.1</v>
      </c>
      <c r="I16" s="78">
        <f t="shared" si="1"/>
        <v>112.79501011463249</v>
      </c>
      <c r="J16" s="78">
        <f t="shared" si="0"/>
        <v>100</v>
      </c>
    </row>
    <row r="17" spans="1:19" s="85" customFormat="1">
      <c r="A17" s="82"/>
      <c r="B17" s="82"/>
      <c r="C17" s="82">
        <v>638</v>
      </c>
      <c r="D17" s="82"/>
      <c r="E17" s="84" t="s">
        <v>68</v>
      </c>
      <c r="F17" s="79">
        <v>0</v>
      </c>
      <c r="G17" s="81"/>
      <c r="H17" s="79"/>
      <c r="I17" s="78" t="e">
        <f t="shared" si="1"/>
        <v>#DIV/0!</v>
      </c>
      <c r="J17" s="78" t="e">
        <f t="shared" si="0"/>
        <v>#DIV/0!</v>
      </c>
    </row>
    <row r="18" spans="1:19" s="85" customFormat="1">
      <c r="A18" s="82"/>
      <c r="B18" s="82"/>
      <c r="C18" s="82"/>
      <c r="D18" s="82">
        <v>6381</v>
      </c>
      <c r="E18" s="84" t="s">
        <v>69</v>
      </c>
      <c r="F18" s="79">
        <v>0</v>
      </c>
      <c r="G18" s="81"/>
      <c r="H18" s="79"/>
      <c r="I18" s="78" t="e">
        <f t="shared" si="1"/>
        <v>#DIV/0!</v>
      </c>
      <c r="J18" s="78" t="e">
        <f t="shared" si="0"/>
        <v>#DIV/0!</v>
      </c>
    </row>
    <row r="19" spans="1:19" s="85" customFormat="1">
      <c r="A19" s="82"/>
      <c r="B19" s="82"/>
      <c r="C19" s="82">
        <v>639</v>
      </c>
      <c r="D19" s="82"/>
      <c r="E19" s="84" t="s">
        <v>70</v>
      </c>
      <c r="F19" s="79">
        <f>SUM(F20:F21)</f>
        <v>11733.72</v>
      </c>
      <c r="G19" s="81">
        <f>SUM(G20:G21)</f>
        <v>9333.119999999999</v>
      </c>
      <c r="H19" s="79">
        <f>SUM(H20:H21)</f>
        <v>9333.119999999999</v>
      </c>
      <c r="I19" s="78">
        <f t="shared" si="1"/>
        <v>79.541015125637898</v>
      </c>
      <c r="J19" s="78">
        <f t="shared" si="0"/>
        <v>100</v>
      </c>
      <c r="M19" s="107"/>
      <c r="O19" s="107"/>
    </row>
    <row r="20" spans="1:19" s="85" customFormat="1" ht="25.5">
      <c r="A20" s="82"/>
      <c r="B20" s="82"/>
      <c r="C20" s="82"/>
      <c r="D20" s="82">
        <v>6391</v>
      </c>
      <c r="E20" s="84" t="s">
        <v>71</v>
      </c>
      <c r="F20" s="79">
        <v>1042.31</v>
      </c>
      <c r="G20" s="81">
        <v>943.63</v>
      </c>
      <c r="H20" s="79">
        <v>943.63</v>
      </c>
      <c r="I20" s="78">
        <f t="shared" si="1"/>
        <v>90.53256708656734</v>
      </c>
      <c r="J20" s="78">
        <f t="shared" si="0"/>
        <v>100</v>
      </c>
    </row>
    <row r="21" spans="1:19" s="85" customFormat="1" ht="25.5">
      <c r="A21" s="82"/>
      <c r="B21" s="82"/>
      <c r="C21" s="82"/>
      <c r="D21" s="82">
        <v>6393</v>
      </c>
      <c r="E21" s="84" t="s">
        <v>72</v>
      </c>
      <c r="F21" s="79">
        <v>10691.41</v>
      </c>
      <c r="G21" s="81">
        <v>8389.49</v>
      </c>
      <c r="H21" s="79">
        <v>8389.49</v>
      </c>
      <c r="I21" s="78">
        <f t="shared" si="1"/>
        <v>78.46944416124721</v>
      </c>
      <c r="J21" s="78">
        <f t="shared" si="0"/>
        <v>100</v>
      </c>
      <c r="O21" s="107"/>
    </row>
    <row r="22" spans="1:19" s="85" customFormat="1" ht="25.5">
      <c r="A22" s="82"/>
      <c r="B22" s="82">
        <v>65</v>
      </c>
      <c r="C22" s="82"/>
      <c r="D22" s="82"/>
      <c r="E22" s="84" t="s">
        <v>167</v>
      </c>
      <c r="F22" s="79"/>
      <c r="G22" s="81"/>
      <c r="H22" s="79">
        <v>245</v>
      </c>
      <c r="I22" s="78"/>
      <c r="J22" s="78"/>
      <c r="P22" s="112"/>
    </row>
    <row r="23" spans="1:19" s="85" customFormat="1">
      <c r="A23" s="82"/>
      <c r="B23" s="82"/>
      <c r="C23" s="82">
        <v>652</v>
      </c>
      <c r="D23" s="82"/>
      <c r="E23" s="84" t="s">
        <v>168</v>
      </c>
      <c r="F23" s="79"/>
      <c r="G23" s="81"/>
      <c r="H23" s="79">
        <v>245</v>
      </c>
      <c r="I23" s="78"/>
      <c r="J23" s="78"/>
    </row>
    <row r="24" spans="1:19" s="85" customFormat="1">
      <c r="A24" s="82"/>
      <c r="B24" s="82"/>
      <c r="C24" s="82"/>
      <c r="D24" s="82">
        <v>6526</v>
      </c>
      <c r="E24" s="84" t="s">
        <v>169</v>
      </c>
      <c r="F24" s="79"/>
      <c r="G24" s="81"/>
      <c r="H24" s="79">
        <v>245</v>
      </c>
      <c r="I24" s="78"/>
      <c r="J24" s="78"/>
    </row>
    <row r="25" spans="1:19" ht="25.5">
      <c r="A25" s="82"/>
      <c r="B25" s="82">
        <v>66</v>
      </c>
      <c r="C25" s="83"/>
      <c r="D25" s="83"/>
      <c r="E25" s="80" t="s">
        <v>20</v>
      </c>
      <c r="F25" s="81">
        <v>3325</v>
      </c>
      <c r="G25" s="81">
        <f>SUM(G26,G28)</f>
        <v>3800</v>
      </c>
      <c r="H25" s="81">
        <v>2394.59</v>
      </c>
      <c r="I25" s="78">
        <f>SUM(H25/F25*100)</f>
        <v>72.017744360902256</v>
      </c>
      <c r="J25" s="78">
        <f t="shared" ref="J25:J33" si="2">SUM(H25/G25*100)</f>
        <v>63.015526315789486</v>
      </c>
    </row>
    <row r="26" spans="1:19">
      <c r="A26" s="82"/>
      <c r="B26" s="86"/>
      <c r="C26" s="83">
        <v>661</v>
      </c>
      <c r="D26" s="83"/>
      <c r="E26" s="80" t="s">
        <v>21</v>
      </c>
      <c r="F26" s="79">
        <v>3325</v>
      </c>
      <c r="G26" s="81">
        <v>2900</v>
      </c>
      <c r="H26" s="79">
        <v>2394.59</v>
      </c>
      <c r="I26" s="78">
        <f>SUM(H26/F26*100)</f>
        <v>72.017744360902256</v>
      </c>
      <c r="J26" s="78">
        <f t="shared" si="2"/>
        <v>82.572068965517246</v>
      </c>
    </row>
    <row r="27" spans="1:19">
      <c r="A27" s="82"/>
      <c r="B27" s="86"/>
      <c r="C27" s="83"/>
      <c r="D27" s="82">
        <v>6615</v>
      </c>
      <c r="E27" s="80" t="s">
        <v>73</v>
      </c>
      <c r="F27" s="79">
        <v>3325</v>
      </c>
      <c r="G27" s="81">
        <v>2900</v>
      </c>
      <c r="H27" s="79">
        <v>2394.59</v>
      </c>
      <c r="I27" s="78">
        <f>SUM(H27/F27*100)</f>
        <v>72.017744360902256</v>
      </c>
      <c r="J27" s="78">
        <f t="shared" si="2"/>
        <v>82.572068965517246</v>
      </c>
    </row>
    <row r="28" spans="1:19">
      <c r="A28" s="82"/>
      <c r="B28" s="86"/>
      <c r="C28" s="83">
        <v>663</v>
      </c>
      <c r="D28" s="82"/>
      <c r="E28" s="80" t="s">
        <v>174</v>
      </c>
      <c r="F28" s="79">
        <v>0</v>
      </c>
      <c r="G28" s="81">
        <v>900</v>
      </c>
      <c r="H28" s="79"/>
      <c r="I28" s="78"/>
      <c r="J28" s="78">
        <f t="shared" si="2"/>
        <v>0</v>
      </c>
    </row>
    <row r="29" spans="1:19">
      <c r="A29" s="82"/>
      <c r="B29" s="86"/>
      <c r="C29" s="83"/>
      <c r="D29" s="82">
        <v>6631</v>
      </c>
      <c r="E29" s="80" t="s">
        <v>172</v>
      </c>
      <c r="F29" s="79">
        <v>0</v>
      </c>
      <c r="G29" s="81">
        <v>900</v>
      </c>
      <c r="H29" s="79"/>
      <c r="I29" s="78"/>
      <c r="J29" s="78">
        <f t="shared" si="2"/>
        <v>0</v>
      </c>
    </row>
    <row r="30" spans="1:19">
      <c r="A30" s="82"/>
      <c r="B30" s="82">
        <v>67</v>
      </c>
      <c r="C30" s="83"/>
      <c r="D30" s="83"/>
      <c r="E30" s="80" t="s">
        <v>74</v>
      </c>
      <c r="F30" s="79">
        <f>SUM(F31)</f>
        <v>129927.24</v>
      </c>
      <c r="G30" s="81">
        <f>SUM(G31)</f>
        <v>145485.79999999999</v>
      </c>
      <c r="H30" s="79">
        <f>SUM(H31)</f>
        <v>144244</v>
      </c>
      <c r="I30" s="78">
        <f>SUM(H30/F30*100)</f>
        <v>111.01905959058315</v>
      </c>
      <c r="J30" s="78">
        <f t="shared" si="2"/>
        <v>99.146445907435648</v>
      </c>
    </row>
    <row r="31" spans="1:19" ht="25.5">
      <c r="A31" s="82"/>
      <c r="B31" s="82"/>
      <c r="C31" s="83">
        <v>671</v>
      </c>
      <c r="D31" s="83"/>
      <c r="E31" s="80" t="s">
        <v>75</v>
      </c>
      <c r="F31" s="79">
        <f>SUM(F32:F33)</f>
        <v>129927.24</v>
      </c>
      <c r="G31" s="81">
        <f>SUM(G32:G33)</f>
        <v>145485.79999999999</v>
      </c>
      <c r="H31" s="79">
        <f>SUM(H32:H33)</f>
        <v>144244</v>
      </c>
      <c r="I31" s="78">
        <f>SUM(H31/F31*100)</f>
        <v>111.01905959058315</v>
      </c>
      <c r="J31" s="78">
        <f t="shared" si="2"/>
        <v>99.146445907435648</v>
      </c>
      <c r="S31" s="112"/>
    </row>
    <row r="32" spans="1:19" ht="25.5">
      <c r="A32" s="82"/>
      <c r="B32" s="82"/>
      <c r="C32" s="83"/>
      <c r="D32" s="82">
        <v>6711</v>
      </c>
      <c r="E32" s="80" t="s">
        <v>76</v>
      </c>
      <c r="F32" s="79">
        <v>125850.38</v>
      </c>
      <c r="G32" s="81">
        <v>144379.79999999999</v>
      </c>
      <c r="H32" s="79">
        <v>143138</v>
      </c>
      <c r="I32" s="78">
        <f>SUM(H32/F32*100)</f>
        <v>113.73664505423027</v>
      </c>
      <c r="J32" s="78">
        <f t="shared" si="2"/>
        <v>99.139907383165792</v>
      </c>
    </row>
    <row r="33" spans="1:14" ht="25.5">
      <c r="A33" s="82"/>
      <c r="B33" s="82"/>
      <c r="C33" s="83"/>
      <c r="D33" s="82">
        <v>6712</v>
      </c>
      <c r="E33" s="80" t="s">
        <v>77</v>
      </c>
      <c r="F33" s="79">
        <v>4076.86</v>
      </c>
      <c r="G33" s="81">
        <v>1106</v>
      </c>
      <c r="H33" s="79">
        <v>1106</v>
      </c>
      <c r="I33" s="78">
        <f>SUM(H33/F33*100)</f>
        <v>27.128721614183466</v>
      </c>
      <c r="J33" s="78">
        <f t="shared" si="2"/>
        <v>100</v>
      </c>
    </row>
    <row r="34" spans="1:14">
      <c r="A34" s="82"/>
      <c r="B34" s="82">
        <v>68</v>
      </c>
      <c r="C34" s="83"/>
      <c r="D34" s="82"/>
      <c r="E34" s="80" t="s">
        <v>178</v>
      </c>
      <c r="F34" s="79"/>
      <c r="G34" s="81"/>
      <c r="H34" s="79"/>
      <c r="I34" s="79"/>
      <c r="J34" s="79"/>
    </row>
    <row r="35" spans="1:14">
      <c r="A35" s="82"/>
      <c r="B35" s="82"/>
      <c r="C35" s="83">
        <v>683</v>
      </c>
      <c r="E35" s="72" t="s">
        <v>179</v>
      </c>
    </row>
    <row r="36" spans="1:14" ht="27" customHeight="1">
      <c r="A36" s="87"/>
      <c r="B36" s="87"/>
      <c r="C36" s="88"/>
      <c r="D36" s="174" t="s">
        <v>175</v>
      </c>
      <c r="E36" s="175"/>
      <c r="F36" s="79"/>
      <c r="G36" s="81">
        <v>6395.53</v>
      </c>
      <c r="H36" s="79"/>
      <c r="I36" s="79"/>
      <c r="J36" s="79"/>
    </row>
    <row r="37" spans="1:14">
      <c r="A37" s="87"/>
      <c r="B37" s="87"/>
      <c r="C37" s="88"/>
      <c r="D37" s="87"/>
      <c r="E37" s="89"/>
      <c r="F37" s="90"/>
      <c r="G37" s="90"/>
      <c r="H37" s="91"/>
      <c r="I37" s="91"/>
      <c r="J37" s="91"/>
    </row>
    <row r="38" spans="1:14">
      <c r="A38" s="87"/>
      <c r="B38" s="87"/>
      <c r="C38" s="88"/>
      <c r="D38" s="87"/>
      <c r="E38" s="89"/>
      <c r="F38" s="90"/>
      <c r="G38" s="90"/>
      <c r="H38" s="91"/>
      <c r="I38" s="91"/>
      <c r="J38" s="91"/>
    </row>
    <row r="39" spans="1:14">
      <c r="A39" s="87"/>
      <c r="B39" s="87"/>
      <c r="C39" s="88"/>
      <c r="D39" s="87"/>
      <c r="E39" s="89"/>
      <c r="F39" s="90"/>
      <c r="G39" s="90"/>
      <c r="H39" s="92"/>
      <c r="I39" s="92"/>
      <c r="J39" s="92"/>
    </row>
    <row r="40" spans="1:14" ht="15.75" customHeight="1">
      <c r="F40" s="93"/>
      <c r="G40" s="93"/>
      <c r="H40" s="93"/>
      <c r="I40" s="93"/>
      <c r="J40" s="93"/>
    </row>
    <row r="41" spans="1:14" ht="38.25">
      <c r="A41" s="170" t="s">
        <v>6</v>
      </c>
      <c r="B41" s="171"/>
      <c r="C41" s="171"/>
      <c r="D41" s="171"/>
      <c r="E41" s="172"/>
      <c r="F41" s="75" t="s">
        <v>187</v>
      </c>
      <c r="G41" s="75" t="s">
        <v>198</v>
      </c>
      <c r="H41" s="75" t="s">
        <v>197</v>
      </c>
      <c r="I41" s="75" t="s">
        <v>16</v>
      </c>
      <c r="J41" s="75" t="s">
        <v>16</v>
      </c>
    </row>
    <row r="42" spans="1:14" ht="12.75" customHeight="1">
      <c r="A42" s="170">
        <v>1</v>
      </c>
      <c r="B42" s="171"/>
      <c r="C42" s="171"/>
      <c r="D42" s="171"/>
      <c r="E42" s="172"/>
      <c r="F42" s="75">
        <v>2</v>
      </c>
      <c r="G42" s="75">
        <v>3</v>
      </c>
      <c r="H42" s="75">
        <v>4</v>
      </c>
      <c r="I42" s="75" t="s">
        <v>63</v>
      </c>
      <c r="J42" s="75" t="s">
        <v>64</v>
      </c>
    </row>
    <row r="43" spans="1:14">
      <c r="A43" s="76"/>
      <c r="B43" s="76"/>
      <c r="C43" s="76"/>
      <c r="D43" s="76"/>
      <c r="E43" s="76" t="s">
        <v>7</v>
      </c>
      <c r="F43" s="78">
        <f>SUM(F44,F95)</f>
        <v>1787368.0199999998</v>
      </c>
      <c r="G43" s="77">
        <f>SUM(G44,G95)</f>
        <v>2086550.12</v>
      </c>
      <c r="H43" s="78">
        <f>SUM(H44,H95)</f>
        <v>2106814.4500000002</v>
      </c>
      <c r="I43" s="78">
        <f>SUM(H43/F43*100)</f>
        <v>117.87244856266368</v>
      </c>
      <c r="J43" s="78">
        <f>SUM(H43/G43*100)</f>
        <v>100.97118826937165</v>
      </c>
      <c r="L43" s="112"/>
    </row>
    <row r="44" spans="1:14">
      <c r="A44" s="76">
        <v>3</v>
      </c>
      <c r="B44" s="76"/>
      <c r="C44" s="76"/>
      <c r="D44" s="76"/>
      <c r="E44" s="76" t="s">
        <v>3</v>
      </c>
      <c r="F44" s="78">
        <f>SUM(F45,F55,F89,F92)</f>
        <v>1781663.5599999998</v>
      </c>
      <c r="G44" s="77">
        <f>SUM(G45,G55,G92)</f>
        <v>2081470.28</v>
      </c>
      <c r="H44" s="78">
        <f>SUM(,H45,H55,H92)</f>
        <v>2104937.8000000003</v>
      </c>
      <c r="I44" s="78">
        <f t="shared" ref="I44:I75" si="3">SUM(H44/F44*100)</f>
        <v>118.1445165775294</v>
      </c>
      <c r="J44" s="78">
        <f t="shared" ref="J44:J88" si="4">SUM(H44/G44*100)</f>
        <v>101.12744919903444</v>
      </c>
    </row>
    <row r="45" spans="1:14" s="100" customFormat="1">
      <c r="A45" s="76"/>
      <c r="B45" s="76">
        <v>31</v>
      </c>
      <c r="C45" s="76"/>
      <c r="D45" s="76"/>
      <c r="E45" s="76" t="s">
        <v>4</v>
      </c>
      <c r="F45" s="78">
        <f>SUM(F46,F49,F51)</f>
        <v>1658697.19</v>
      </c>
      <c r="G45" s="77">
        <f>SUM(G46,G49,G51)</f>
        <v>1941619.44</v>
      </c>
      <c r="H45" s="78">
        <f>SUM(H46,H49,H51)</f>
        <v>1966038.87</v>
      </c>
      <c r="I45" s="78">
        <f t="shared" si="3"/>
        <v>118.52910114353061</v>
      </c>
      <c r="J45" s="78">
        <f t="shared" si="4"/>
        <v>101.25768363753096</v>
      </c>
    </row>
    <row r="46" spans="1:14" s="100" customFormat="1">
      <c r="A46" s="86"/>
      <c r="B46" s="86"/>
      <c r="C46" s="86">
        <v>311</v>
      </c>
      <c r="D46" s="86"/>
      <c r="E46" s="86" t="s">
        <v>23</v>
      </c>
      <c r="F46" s="78">
        <v>1375226.06</v>
      </c>
      <c r="G46" s="77">
        <f>SUM(G47:G48)</f>
        <v>1573462.49</v>
      </c>
      <c r="H46" s="78">
        <f>SUM(H47:H48)</f>
        <v>1637697.58</v>
      </c>
      <c r="I46" s="78">
        <f t="shared" si="3"/>
        <v>119.08569999029832</v>
      </c>
      <c r="J46" s="78">
        <f t="shared" si="4"/>
        <v>104.08240364217389</v>
      </c>
    </row>
    <row r="47" spans="1:14">
      <c r="A47" s="82"/>
      <c r="B47" s="82"/>
      <c r="C47" s="82"/>
      <c r="D47" s="82">
        <v>3111</v>
      </c>
      <c r="E47" s="82" t="s">
        <v>24</v>
      </c>
      <c r="F47" s="79">
        <v>1375226.06</v>
      </c>
      <c r="G47" s="81">
        <v>1573437.76</v>
      </c>
      <c r="H47" s="79">
        <v>1637697.58</v>
      </c>
      <c r="I47" s="78">
        <f t="shared" si="3"/>
        <v>119.08569999029832</v>
      </c>
      <c r="J47" s="78">
        <f t="shared" si="4"/>
        <v>104.08403952374958</v>
      </c>
      <c r="L47" s="112"/>
      <c r="M47" s="93"/>
      <c r="N47" s="112"/>
    </row>
    <row r="48" spans="1:14">
      <c r="A48" s="82"/>
      <c r="B48" s="82"/>
      <c r="C48" s="82"/>
      <c r="D48" s="82">
        <v>31113</v>
      </c>
      <c r="E48" s="82" t="s">
        <v>177</v>
      </c>
      <c r="F48" s="79">
        <v>0</v>
      </c>
      <c r="G48" s="81">
        <v>24.73</v>
      </c>
      <c r="H48" s="79">
        <v>0</v>
      </c>
      <c r="I48" s="78" t="e">
        <f t="shared" si="3"/>
        <v>#DIV/0!</v>
      </c>
      <c r="J48" s="78">
        <f t="shared" si="4"/>
        <v>0</v>
      </c>
      <c r="M48" s="93"/>
      <c r="N48" s="112"/>
    </row>
    <row r="49" spans="1:14" s="100" customFormat="1">
      <c r="A49" s="86"/>
      <c r="B49" s="86"/>
      <c r="C49" s="86">
        <v>312</v>
      </c>
      <c r="D49" s="86"/>
      <c r="E49" s="86" t="s">
        <v>78</v>
      </c>
      <c r="F49" s="78">
        <v>56827.02</v>
      </c>
      <c r="G49" s="77">
        <f>SUM(G50)</f>
        <v>82045.67</v>
      </c>
      <c r="H49" s="78">
        <v>58053.26</v>
      </c>
      <c r="I49" s="78">
        <f t="shared" si="3"/>
        <v>102.15784674262349</v>
      </c>
      <c r="J49" s="78">
        <f t="shared" si="4"/>
        <v>70.757250199797255</v>
      </c>
      <c r="M49" s="108"/>
    </row>
    <row r="50" spans="1:14">
      <c r="A50" s="82"/>
      <c r="B50" s="82"/>
      <c r="C50" s="82"/>
      <c r="D50" s="82">
        <v>3121</v>
      </c>
      <c r="E50" s="82" t="s">
        <v>78</v>
      </c>
      <c r="F50" s="79">
        <v>56827.02</v>
      </c>
      <c r="G50" s="81">
        <v>82045.67</v>
      </c>
      <c r="H50" s="79">
        <v>58053.26</v>
      </c>
      <c r="I50" s="78">
        <f t="shared" si="3"/>
        <v>102.15784674262349</v>
      </c>
      <c r="J50" s="78">
        <f t="shared" si="4"/>
        <v>70.757250199797255</v>
      </c>
      <c r="M50" s="112"/>
    </row>
    <row r="51" spans="1:14" s="100" customFormat="1">
      <c r="A51" s="86"/>
      <c r="B51" s="86"/>
      <c r="C51" s="86">
        <v>313</v>
      </c>
      <c r="D51" s="86"/>
      <c r="E51" s="86" t="s">
        <v>79</v>
      </c>
      <c r="F51" s="78">
        <v>226644.11</v>
      </c>
      <c r="G51" s="77">
        <f>SUM(G52:G54)</f>
        <v>286111.28000000003</v>
      </c>
      <c r="H51" s="78">
        <f>SUM(H52:H54)</f>
        <v>270288.03000000003</v>
      </c>
      <c r="I51" s="78">
        <f t="shared" si="3"/>
        <v>119.25658690181716</v>
      </c>
      <c r="J51" s="78">
        <f t="shared" si="4"/>
        <v>94.469546953898501</v>
      </c>
    </row>
    <row r="52" spans="1:14">
      <c r="A52" s="82"/>
      <c r="B52" s="82"/>
      <c r="C52" s="82"/>
      <c r="D52" s="82">
        <v>3131</v>
      </c>
      <c r="E52" s="82" t="s">
        <v>180</v>
      </c>
      <c r="F52" s="79"/>
      <c r="G52" s="81"/>
      <c r="H52" s="79"/>
      <c r="I52" s="78" t="e">
        <f t="shared" si="3"/>
        <v>#DIV/0!</v>
      </c>
      <c r="J52" s="78" t="e">
        <f t="shared" si="4"/>
        <v>#DIV/0!</v>
      </c>
    </row>
    <row r="53" spans="1:14">
      <c r="A53" s="82"/>
      <c r="B53" s="82"/>
      <c r="C53" s="82"/>
      <c r="D53" s="82">
        <v>3132</v>
      </c>
      <c r="E53" s="82" t="s">
        <v>80</v>
      </c>
      <c r="F53" s="79">
        <v>226644.11</v>
      </c>
      <c r="G53" s="81">
        <v>286111.28000000003</v>
      </c>
      <c r="H53" s="79">
        <v>270288.03000000003</v>
      </c>
      <c r="I53" s="78">
        <f t="shared" si="3"/>
        <v>119.25658690181716</v>
      </c>
      <c r="J53" s="78">
        <f t="shared" si="4"/>
        <v>94.469546953898501</v>
      </c>
      <c r="M53" s="93"/>
    </row>
    <row r="54" spans="1:14">
      <c r="A54" s="82"/>
      <c r="B54" s="82"/>
      <c r="C54" s="82"/>
      <c r="D54" s="82">
        <v>3133</v>
      </c>
      <c r="E54" s="82" t="s">
        <v>81</v>
      </c>
      <c r="F54" s="79"/>
      <c r="G54" s="81"/>
      <c r="H54" s="79"/>
      <c r="I54" s="78" t="e">
        <f t="shared" si="3"/>
        <v>#DIV/0!</v>
      </c>
      <c r="J54" s="78" t="e">
        <f t="shared" si="4"/>
        <v>#DIV/0!</v>
      </c>
    </row>
    <row r="55" spans="1:14" s="100" customFormat="1">
      <c r="A55" s="86"/>
      <c r="B55" s="86">
        <v>32</v>
      </c>
      <c r="C55" s="104"/>
      <c r="D55" s="104"/>
      <c r="E55" s="86" t="s">
        <v>12</v>
      </c>
      <c r="F55" s="78">
        <f>SUM(F56,F61,F68,F80,F78)</f>
        <v>122134.47000000002</v>
      </c>
      <c r="G55" s="77">
        <f>SUM(G56,G61,G68,G78,G80)</f>
        <v>138765.84</v>
      </c>
      <c r="H55" s="78">
        <f>SUM(,,,H56,H61,H68,H80,H78)</f>
        <v>137818.93</v>
      </c>
      <c r="I55" s="78">
        <f t="shared" si="3"/>
        <v>112.84196017717191</v>
      </c>
      <c r="J55" s="78">
        <f t="shared" si="4"/>
        <v>99.317620244290666</v>
      </c>
    </row>
    <row r="56" spans="1:14" s="100" customFormat="1">
      <c r="A56" s="86"/>
      <c r="B56" s="86"/>
      <c r="C56" s="86">
        <v>321</v>
      </c>
      <c r="D56" s="86"/>
      <c r="E56" s="86" t="s">
        <v>25</v>
      </c>
      <c r="F56" s="78">
        <f>SUM(F57:F60)</f>
        <v>42070.66</v>
      </c>
      <c r="G56" s="77">
        <f>SUM(G57:G60)</f>
        <v>41271.229999999996</v>
      </c>
      <c r="H56" s="78">
        <f>SUM(H57:H60)</f>
        <v>44200.289999999994</v>
      </c>
      <c r="I56" s="78">
        <f t="shared" si="3"/>
        <v>105.0620313539174</v>
      </c>
      <c r="J56" s="78">
        <f t="shared" si="4"/>
        <v>107.09709887493055</v>
      </c>
    </row>
    <row r="57" spans="1:14">
      <c r="A57" s="82"/>
      <c r="B57" s="86"/>
      <c r="C57" s="82"/>
      <c r="D57" s="82">
        <v>3211</v>
      </c>
      <c r="E57" s="84" t="s">
        <v>26</v>
      </c>
      <c r="F57" s="79">
        <v>4487.34</v>
      </c>
      <c r="G57" s="81">
        <v>7028.91</v>
      </c>
      <c r="H57" s="79">
        <v>7028.91</v>
      </c>
      <c r="I57" s="78">
        <f t="shared" si="3"/>
        <v>156.63867681076093</v>
      </c>
      <c r="J57" s="78">
        <f t="shared" si="4"/>
        <v>100</v>
      </c>
    </row>
    <row r="58" spans="1:14">
      <c r="A58" s="82"/>
      <c r="B58" s="86"/>
      <c r="C58" s="83"/>
      <c r="D58" s="82">
        <v>3212</v>
      </c>
      <c r="E58" s="82" t="s">
        <v>82</v>
      </c>
      <c r="F58" s="79">
        <v>37387.519999999997</v>
      </c>
      <c r="G58" s="81">
        <v>33909.82</v>
      </c>
      <c r="H58" s="79">
        <v>36838.879999999997</v>
      </c>
      <c r="I58" s="78">
        <f t="shared" si="3"/>
        <v>98.532558458009518</v>
      </c>
      <c r="J58" s="78">
        <f t="shared" si="4"/>
        <v>108.6377928281542</v>
      </c>
      <c r="L58" s="112"/>
      <c r="M58" s="93"/>
    </row>
    <row r="59" spans="1:14" s="85" customFormat="1">
      <c r="A59" s="82"/>
      <c r="B59" s="82"/>
      <c r="C59" s="82"/>
      <c r="D59" s="82">
        <v>3213</v>
      </c>
      <c r="E59" s="82" t="s">
        <v>83</v>
      </c>
      <c r="F59" s="79">
        <v>25</v>
      </c>
      <c r="G59" s="81">
        <v>247</v>
      </c>
      <c r="H59" s="79">
        <v>247</v>
      </c>
      <c r="I59" s="78">
        <f t="shared" si="3"/>
        <v>988.00000000000011</v>
      </c>
      <c r="J59" s="78">
        <f t="shared" si="4"/>
        <v>100</v>
      </c>
      <c r="L59" s="107"/>
      <c r="M59" s="107"/>
    </row>
    <row r="60" spans="1:14" s="85" customFormat="1">
      <c r="A60" s="82"/>
      <c r="B60" s="82"/>
      <c r="C60" s="82"/>
      <c r="D60" s="82">
        <v>3214</v>
      </c>
      <c r="E60" s="82" t="s">
        <v>132</v>
      </c>
      <c r="F60" s="79">
        <v>170.8</v>
      </c>
      <c r="G60" s="81">
        <v>85.5</v>
      </c>
      <c r="H60" s="79">
        <v>85.5</v>
      </c>
      <c r="I60" s="78">
        <f t="shared" si="3"/>
        <v>50.058548009367676</v>
      </c>
      <c r="J60" s="78">
        <f t="shared" si="4"/>
        <v>100</v>
      </c>
    </row>
    <row r="61" spans="1:14" s="100" customFormat="1">
      <c r="A61" s="86"/>
      <c r="B61" s="86"/>
      <c r="C61" s="86">
        <v>322</v>
      </c>
      <c r="D61" s="86"/>
      <c r="E61" s="86" t="s">
        <v>84</v>
      </c>
      <c r="F61" s="78">
        <f>SUM(F62:F67)</f>
        <v>37821.629999999997</v>
      </c>
      <c r="G61" s="77">
        <f>SUM(G62:G67)</f>
        <v>42367.040000000001</v>
      </c>
      <c r="H61" s="78">
        <f>SUM(H62:H67)</f>
        <v>39729.35</v>
      </c>
      <c r="I61" s="78">
        <f t="shared" si="3"/>
        <v>105.04399202255431</v>
      </c>
      <c r="J61" s="78">
        <f t="shared" si="4"/>
        <v>93.774193335196415</v>
      </c>
    </row>
    <row r="62" spans="1:14" s="85" customFormat="1">
      <c r="A62" s="82"/>
      <c r="B62" s="82"/>
      <c r="C62" s="82"/>
      <c r="D62" s="82">
        <v>3221</v>
      </c>
      <c r="E62" s="82" t="s">
        <v>85</v>
      </c>
      <c r="F62" s="79">
        <v>10285.86</v>
      </c>
      <c r="G62" s="81">
        <v>12097.65</v>
      </c>
      <c r="H62" s="79">
        <v>10397.84</v>
      </c>
      <c r="I62" s="78">
        <f t="shared" si="3"/>
        <v>101.08867902149163</v>
      </c>
      <c r="J62" s="78">
        <f t="shared" si="4"/>
        <v>85.949254607299764</v>
      </c>
      <c r="L62" s="107"/>
      <c r="M62" s="107"/>
      <c r="N62" s="107"/>
    </row>
    <row r="63" spans="1:14" s="85" customFormat="1">
      <c r="A63" s="82"/>
      <c r="B63" s="82"/>
      <c r="C63" s="82"/>
      <c r="D63" s="82">
        <v>3222</v>
      </c>
      <c r="E63" s="82" t="s">
        <v>86</v>
      </c>
      <c r="F63" s="79">
        <v>9272.1299999999992</v>
      </c>
      <c r="G63" s="81">
        <v>13203.46</v>
      </c>
      <c r="H63" s="79">
        <v>12378.49</v>
      </c>
      <c r="I63" s="78">
        <f t="shared" si="3"/>
        <v>133.50211871490154</v>
      </c>
      <c r="J63" s="78">
        <f t="shared" si="4"/>
        <v>93.751865041436105</v>
      </c>
      <c r="M63" s="107"/>
      <c r="N63" s="107"/>
    </row>
    <row r="64" spans="1:14" s="85" customFormat="1">
      <c r="A64" s="82"/>
      <c r="B64" s="82"/>
      <c r="C64" s="82"/>
      <c r="D64" s="82">
        <v>3223</v>
      </c>
      <c r="E64" s="82" t="s">
        <v>87</v>
      </c>
      <c r="F64" s="79">
        <v>12507.2</v>
      </c>
      <c r="G64" s="81">
        <v>11544.08</v>
      </c>
      <c r="H64" s="79">
        <v>12031.17</v>
      </c>
      <c r="I64" s="78">
        <f t="shared" si="3"/>
        <v>96.193952283484705</v>
      </c>
      <c r="J64" s="78">
        <f t="shared" si="4"/>
        <v>104.21939210400481</v>
      </c>
    </row>
    <row r="65" spans="1:15" s="85" customFormat="1">
      <c r="A65" s="82"/>
      <c r="B65" s="82"/>
      <c r="C65" s="82"/>
      <c r="D65" s="82">
        <v>3224</v>
      </c>
      <c r="E65" s="82" t="s">
        <v>88</v>
      </c>
      <c r="F65" s="79">
        <v>3154.79</v>
      </c>
      <c r="G65" s="81">
        <v>935.25</v>
      </c>
      <c r="H65" s="79">
        <v>935.25</v>
      </c>
      <c r="I65" s="78">
        <f t="shared" si="3"/>
        <v>29.645396365526704</v>
      </c>
      <c r="J65" s="78">
        <f t="shared" si="4"/>
        <v>100</v>
      </c>
      <c r="L65" s="107"/>
      <c r="M65" s="107"/>
    </row>
    <row r="66" spans="1:15" s="85" customFormat="1">
      <c r="A66" s="82"/>
      <c r="B66" s="82"/>
      <c r="C66" s="82"/>
      <c r="D66" s="82">
        <v>3225</v>
      </c>
      <c r="E66" s="82" t="s">
        <v>89</v>
      </c>
      <c r="F66" s="79">
        <v>2205.71</v>
      </c>
      <c r="G66" s="81">
        <v>3595.09</v>
      </c>
      <c r="H66" s="79">
        <v>2995.09</v>
      </c>
      <c r="I66" s="78">
        <f t="shared" si="3"/>
        <v>135.78802290418957</v>
      </c>
      <c r="J66" s="78">
        <f t="shared" si="4"/>
        <v>83.310570806294137</v>
      </c>
      <c r="L66" s="107"/>
    </row>
    <row r="67" spans="1:15" s="85" customFormat="1">
      <c r="A67" s="82"/>
      <c r="B67" s="82"/>
      <c r="C67" s="82"/>
      <c r="D67" s="82">
        <v>3227</v>
      </c>
      <c r="E67" s="82" t="s">
        <v>90</v>
      </c>
      <c r="F67" s="79">
        <v>395.94</v>
      </c>
      <c r="G67" s="81">
        <v>991.51</v>
      </c>
      <c r="H67" s="79">
        <v>991.51</v>
      </c>
      <c r="I67" s="78">
        <f t="shared" si="3"/>
        <v>250.41925544274383</v>
      </c>
      <c r="J67" s="78">
        <f t="shared" si="4"/>
        <v>100</v>
      </c>
    </row>
    <row r="68" spans="1:15" s="100" customFormat="1">
      <c r="A68" s="86"/>
      <c r="B68" s="86"/>
      <c r="C68" s="86">
        <v>323</v>
      </c>
      <c r="D68" s="86"/>
      <c r="E68" s="86" t="s">
        <v>91</v>
      </c>
      <c r="F68" s="78">
        <f>SUM(F69:F77)</f>
        <v>32402.3</v>
      </c>
      <c r="G68" s="77">
        <f>SUM(G69:G77)</f>
        <v>41116.39</v>
      </c>
      <c r="H68" s="78">
        <f>SUM(H69:H77)</f>
        <v>42794.3</v>
      </c>
      <c r="I68" s="78">
        <f t="shared" si="3"/>
        <v>132.07179737240875</v>
      </c>
      <c r="J68" s="78">
        <f t="shared" si="4"/>
        <v>104.08087869581937</v>
      </c>
    </row>
    <row r="69" spans="1:15" s="85" customFormat="1">
      <c r="A69" s="82"/>
      <c r="B69" s="82"/>
      <c r="C69" s="82"/>
      <c r="D69" s="82">
        <v>3231</v>
      </c>
      <c r="E69" s="82" t="s">
        <v>92</v>
      </c>
      <c r="F69" s="79">
        <v>2729.32</v>
      </c>
      <c r="G69" s="81">
        <v>2432.44</v>
      </c>
      <c r="H69" s="79">
        <v>2657.91</v>
      </c>
      <c r="I69" s="78">
        <f t="shared" si="3"/>
        <v>97.38359737956705</v>
      </c>
      <c r="J69" s="78">
        <f t="shared" si="4"/>
        <v>109.26929338442058</v>
      </c>
    </row>
    <row r="70" spans="1:15" s="85" customFormat="1">
      <c r="A70" s="82"/>
      <c r="B70" s="82"/>
      <c r="C70" s="82"/>
      <c r="D70" s="82">
        <v>3232</v>
      </c>
      <c r="E70" s="82" t="s">
        <v>93</v>
      </c>
      <c r="F70" s="79">
        <v>5647.74</v>
      </c>
      <c r="G70" s="81">
        <v>11901.92</v>
      </c>
      <c r="H70" s="79">
        <v>12001.92</v>
      </c>
      <c r="I70" s="78">
        <f t="shared" si="3"/>
        <v>212.50836617832977</v>
      </c>
      <c r="J70" s="78">
        <f t="shared" si="4"/>
        <v>100.8402005726807</v>
      </c>
      <c r="L70" s="107"/>
      <c r="M70" s="108"/>
    </row>
    <row r="71" spans="1:15" s="85" customFormat="1">
      <c r="A71" s="82"/>
      <c r="B71" s="82"/>
      <c r="C71" s="82"/>
      <c r="D71" s="82">
        <v>3233</v>
      </c>
      <c r="E71" s="82" t="s">
        <v>181</v>
      </c>
      <c r="F71" s="79"/>
      <c r="G71" s="81"/>
      <c r="H71" s="79"/>
      <c r="I71" s="78" t="e">
        <f t="shared" si="3"/>
        <v>#DIV/0!</v>
      </c>
      <c r="J71" s="78" t="e">
        <f t="shared" si="4"/>
        <v>#DIV/0!</v>
      </c>
    </row>
    <row r="72" spans="1:15" s="85" customFormat="1">
      <c r="A72" s="82"/>
      <c r="B72" s="82"/>
      <c r="C72" s="82"/>
      <c r="D72" s="82">
        <v>3234</v>
      </c>
      <c r="E72" s="82" t="s">
        <v>94</v>
      </c>
      <c r="F72" s="79">
        <v>2187.33</v>
      </c>
      <c r="G72" s="81">
        <v>2343.1799999999998</v>
      </c>
      <c r="H72" s="79">
        <v>2389.46</v>
      </c>
      <c r="I72" s="78">
        <f t="shared" si="3"/>
        <v>109.24094672500264</v>
      </c>
      <c r="J72" s="78">
        <f t="shared" si="4"/>
        <v>101.97509367611536</v>
      </c>
    </row>
    <row r="73" spans="1:15" s="85" customFormat="1">
      <c r="A73" s="82"/>
      <c r="B73" s="82"/>
      <c r="C73" s="82"/>
      <c r="D73" s="82">
        <v>3235</v>
      </c>
      <c r="E73" s="82" t="s">
        <v>95</v>
      </c>
      <c r="F73" s="79">
        <v>4883.82</v>
      </c>
      <c r="G73" s="81">
        <v>5540.15</v>
      </c>
      <c r="H73" s="79">
        <v>5060.1499999999996</v>
      </c>
      <c r="I73" s="78">
        <f t="shared" si="3"/>
        <v>103.61049342522861</v>
      </c>
      <c r="J73" s="78">
        <f t="shared" si="4"/>
        <v>91.33597465772587</v>
      </c>
      <c r="M73" s="107"/>
      <c r="N73" s="107"/>
    </row>
    <row r="74" spans="1:15" s="85" customFormat="1">
      <c r="A74" s="82"/>
      <c r="B74" s="82"/>
      <c r="C74" s="82"/>
      <c r="D74" s="82">
        <v>3236</v>
      </c>
      <c r="E74" s="82" t="s">
        <v>96</v>
      </c>
      <c r="F74" s="79">
        <v>4810</v>
      </c>
      <c r="G74" s="81">
        <v>1630</v>
      </c>
      <c r="H74" s="79">
        <v>1630</v>
      </c>
      <c r="I74" s="78">
        <f t="shared" si="3"/>
        <v>33.887733887733887</v>
      </c>
      <c r="J74" s="78">
        <f t="shared" si="4"/>
        <v>100</v>
      </c>
      <c r="M74" s="107"/>
    </row>
    <row r="75" spans="1:15" s="85" customFormat="1">
      <c r="A75" s="82"/>
      <c r="B75" s="82"/>
      <c r="C75" s="82"/>
      <c r="D75" s="82">
        <v>3237</v>
      </c>
      <c r="E75" s="82" t="s">
        <v>97</v>
      </c>
      <c r="F75" s="79">
        <v>4558.87</v>
      </c>
      <c r="G75" s="81">
        <v>4349.6000000000004</v>
      </c>
      <c r="H75" s="79">
        <v>4395.22</v>
      </c>
      <c r="I75" s="78">
        <f t="shared" si="3"/>
        <v>96.410294656351255</v>
      </c>
      <c r="J75" s="78">
        <f t="shared" si="4"/>
        <v>101.04883207651278</v>
      </c>
      <c r="M75" s="107"/>
      <c r="O75" s="107"/>
    </row>
    <row r="76" spans="1:15" s="85" customFormat="1">
      <c r="A76" s="82"/>
      <c r="B76" s="82"/>
      <c r="C76" s="82"/>
      <c r="D76" s="82">
        <v>3238</v>
      </c>
      <c r="E76" s="82" t="s">
        <v>98</v>
      </c>
      <c r="F76" s="79">
        <v>4473.3599999999997</v>
      </c>
      <c r="G76" s="81">
        <v>2804</v>
      </c>
      <c r="H76" s="79">
        <v>2804</v>
      </c>
      <c r="I76" s="78">
        <f t="shared" ref="I76:I103" si="5">SUM(H76/F76*100)</f>
        <v>62.682189673981078</v>
      </c>
      <c r="J76" s="78">
        <f t="shared" si="4"/>
        <v>100</v>
      </c>
    </row>
    <row r="77" spans="1:15" s="85" customFormat="1">
      <c r="A77" s="82"/>
      <c r="B77" s="82"/>
      <c r="C77" s="82"/>
      <c r="D77" s="82">
        <v>3239</v>
      </c>
      <c r="E77" s="82" t="s">
        <v>99</v>
      </c>
      <c r="F77" s="79">
        <v>3111.86</v>
      </c>
      <c r="G77" s="81">
        <v>10115.1</v>
      </c>
      <c r="H77" s="79">
        <v>11855.64</v>
      </c>
      <c r="I77" s="78">
        <f t="shared" si="5"/>
        <v>380.98243494244593</v>
      </c>
      <c r="J77" s="78">
        <f t="shared" si="4"/>
        <v>117.2073434765845</v>
      </c>
      <c r="L77" s="107"/>
      <c r="M77" s="107"/>
    </row>
    <row r="78" spans="1:15" s="100" customFormat="1">
      <c r="A78" s="86"/>
      <c r="B78" s="86"/>
      <c r="C78" s="86">
        <v>324</v>
      </c>
      <c r="D78" s="86"/>
      <c r="E78" s="86" t="s">
        <v>100</v>
      </c>
      <c r="F78" s="78">
        <v>0</v>
      </c>
      <c r="G78" s="77">
        <v>0</v>
      </c>
      <c r="H78" s="78">
        <v>0</v>
      </c>
      <c r="I78" s="78" t="e">
        <f t="shared" si="5"/>
        <v>#DIV/0!</v>
      </c>
      <c r="J78" s="78" t="e">
        <f t="shared" si="4"/>
        <v>#DIV/0!</v>
      </c>
    </row>
    <row r="79" spans="1:15" s="85" customFormat="1">
      <c r="A79" s="82"/>
      <c r="B79" s="82"/>
      <c r="C79" s="82"/>
      <c r="D79" s="82">
        <v>3241</v>
      </c>
      <c r="E79" s="82" t="s">
        <v>103</v>
      </c>
      <c r="F79" s="79">
        <v>0</v>
      </c>
      <c r="G79" s="81">
        <v>0</v>
      </c>
      <c r="H79" s="79">
        <v>0</v>
      </c>
      <c r="I79" s="78" t="e">
        <f t="shared" si="5"/>
        <v>#DIV/0!</v>
      </c>
      <c r="J79" s="78" t="e">
        <f t="shared" si="4"/>
        <v>#DIV/0!</v>
      </c>
    </row>
    <row r="80" spans="1:15" s="100" customFormat="1">
      <c r="A80" s="86"/>
      <c r="B80" s="86"/>
      <c r="C80" s="86">
        <v>329</v>
      </c>
      <c r="D80" s="86"/>
      <c r="E80" s="86" t="s">
        <v>101</v>
      </c>
      <c r="F80" s="78">
        <f>SUM(F81:F87)</f>
        <v>9839.880000000001</v>
      </c>
      <c r="G80" s="77">
        <f>SUM(G81:G87)</f>
        <v>14011.18</v>
      </c>
      <c r="H80" s="78">
        <f>SUM(H81:H87)</f>
        <v>11094.99</v>
      </c>
      <c r="I80" s="78">
        <f t="shared" si="5"/>
        <v>112.75533847973756</v>
      </c>
      <c r="J80" s="78">
        <f t="shared" si="4"/>
        <v>79.186692341401653</v>
      </c>
    </row>
    <row r="81" spans="1:14" s="85" customFormat="1" ht="25.5">
      <c r="A81" s="82"/>
      <c r="B81" s="82"/>
      <c r="C81" s="82"/>
      <c r="D81" s="82">
        <v>3291</v>
      </c>
      <c r="E81" s="84" t="s">
        <v>170</v>
      </c>
      <c r="F81" s="79">
        <v>396.32</v>
      </c>
      <c r="G81" s="81">
        <v>534.91</v>
      </c>
      <c r="H81" s="79">
        <v>534.91</v>
      </c>
      <c r="I81" s="78">
        <f t="shared" si="5"/>
        <v>134.96921679450949</v>
      </c>
      <c r="J81" s="78">
        <f t="shared" si="4"/>
        <v>100</v>
      </c>
    </row>
    <row r="82" spans="1:14" s="85" customFormat="1">
      <c r="A82" s="82"/>
      <c r="B82" s="82"/>
      <c r="C82" s="82"/>
      <c r="D82" s="82">
        <v>3292</v>
      </c>
      <c r="E82" s="82" t="s">
        <v>102</v>
      </c>
      <c r="F82" s="79">
        <v>1801.61</v>
      </c>
      <c r="G82" s="81">
        <v>1746.53</v>
      </c>
      <c r="H82" s="79">
        <v>1746.53</v>
      </c>
      <c r="I82" s="78">
        <f t="shared" si="5"/>
        <v>96.942734554093292</v>
      </c>
      <c r="J82" s="78">
        <f t="shared" si="4"/>
        <v>100</v>
      </c>
    </row>
    <row r="83" spans="1:14" s="85" customFormat="1">
      <c r="A83" s="82"/>
      <c r="B83" s="82"/>
      <c r="C83" s="82"/>
      <c r="D83" s="82">
        <v>3293</v>
      </c>
      <c r="E83" s="82" t="s">
        <v>104</v>
      </c>
      <c r="F83" s="79">
        <v>3481.42</v>
      </c>
      <c r="G83" s="81">
        <v>3683.28</v>
      </c>
      <c r="H83" s="79">
        <v>3297.53</v>
      </c>
      <c r="I83" s="78">
        <f t="shared" si="5"/>
        <v>94.717959912909095</v>
      </c>
      <c r="J83" s="78">
        <f t="shared" si="4"/>
        <v>89.526997675984461</v>
      </c>
      <c r="M83" s="107"/>
      <c r="N83" s="107"/>
    </row>
    <row r="84" spans="1:14" s="85" customFormat="1">
      <c r="A84" s="82"/>
      <c r="B84" s="82"/>
      <c r="C84" s="82"/>
      <c r="D84" s="82">
        <v>3294</v>
      </c>
      <c r="E84" s="82" t="s">
        <v>105</v>
      </c>
      <c r="F84" s="79"/>
      <c r="G84" s="81"/>
      <c r="H84" s="79"/>
      <c r="I84" s="78" t="e">
        <f t="shared" si="5"/>
        <v>#DIV/0!</v>
      </c>
      <c r="J84" s="78" t="e">
        <f t="shared" si="4"/>
        <v>#DIV/0!</v>
      </c>
    </row>
    <row r="85" spans="1:14" s="85" customFormat="1">
      <c r="A85" s="82"/>
      <c r="B85" s="82"/>
      <c r="C85" s="82"/>
      <c r="D85" s="82">
        <v>3295</v>
      </c>
      <c r="E85" s="82" t="s">
        <v>106</v>
      </c>
      <c r="F85" s="79">
        <v>1761</v>
      </c>
      <c r="G85" s="81">
        <v>3410</v>
      </c>
      <c r="H85" s="79">
        <v>2492.9299999999998</v>
      </c>
      <c r="I85" s="78">
        <f t="shared" si="5"/>
        <v>141.5633162975582</v>
      </c>
      <c r="J85" s="78">
        <f t="shared" si="4"/>
        <v>73.106451612903228</v>
      </c>
    </row>
    <row r="86" spans="1:14" s="85" customFormat="1">
      <c r="A86" s="82"/>
      <c r="B86" s="82"/>
      <c r="C86" s="82"/>
      <c r="D86" s="82">
        <v>3296</v>
      </c>
      <c r="E86" s="82" t="s">
        <v>107</v>
      </c>
      <c r="F86" s="79">
        <v>0</v>
      </c>
      <c r="G86" s="81"/>
      <c r="H86" s="79"/>
      <c r="I86" s="78" t="e">
        <f t="shared" si="5"/>
        <v>#DIV/0!</v>
      </c>
      <c r="J86" s="78" t="e">
        <f t="shared" si="4"/>
        <v>#DIV/0!</v>
      </c>
    </row>
    <row r="87" spans="1:14" s="85" customFormat="1">
      <c r="A87" s="82"/>
      <c r="B87" s="82"/>
      <c r="C87" s="82"/>
      <c r="D87" s="82">
        <v>3299</v>
      </c>
      <c r="E87" s="82" t="s">
        <v>101</v>
      </c>
      <c r="F87" s="79">
        <v>2399.5300000000002</v>
      </c>
      <c r="G87" s="81">
        <v>4636.46</v>
      </c>
      <c r="H87" s="79">
        <v>3023.09</v>
      </c>
      <c r="I87" s="78">
        <f t="shared" si="5"/>
        <v>125.9867557396657</v>
      </c>
      <c r="J87" s="78">
        <f t="shared" si="4"/>
        <v>65.202546770596541</v>
      </c>
      <c r="M87" s="107"/>
      <c r="N87" s="107"/>
    </row>
    <row r="88" spans="1:14" s="100" customFormat="1">
      <c r="A88" s="86"/>
      <c r="B88" s="86">
        <v>34</v>
      </c>
      <c r="C88" s="86"/>
      <c r="D88" s="86"/>
      <c r="E88" s="86" t="s">
        <v>108</v>
      </c>
      <c r="F88" s="78"/>
      <c r="G88" s="77"/>
      <c r="H88" s="78"/>
      <c r="I88" s="78" t="e">
        <f t="shared" si="5"/>
        <v>#DIV/0!</v>
      </c>
      <c r="J88" s="78" t="e">
        <f t="shared" si="4"/>
        <v>#DIV/0!</v>
      </c>
    </row>
    <row r="89" spans="1:14" s="100" customFormat="1">
      <c r="A89" s="86"/>
      <c r="B89" s="86"/>
      <c r="C89" s="86">
        <v>343</v>
      </c>
      <c r="D89" s="86"/>
      <c r="E89" s="86" t="s">
        <v>109</v>
      </c>
      <c r="F89" s="78"/>
      <c r="G89" s="77"/>
      <c r="H89" s="78"/>
      <c r="I89" s="78" t="e">
        <f t="shared" si="5"/>
        <v>#DIV/0!</v>
      </c>
      <c r="J89" s="78" t="e">
        <f t="shared" ref="J89:J91" si="6">SUM(H89/G89*100)</f>
        <v>#DIV/0!</v>
      </c>
    </row>
    <row r="90" spans="1:14" s="85" customFormat="1">
      <c r="A90" s="82"/>
      <c r="B90" s="82"/>
      <c r="C90" s="82"/>
      <c r="D90" s="82">
        <v>3431</v>
      </c>
      <c r="E90" s="82" t="s">
        <v>182</v>
      </c>
      <c r="F90" s="79"/>
      <c r="G90" s="81"/>
      <c r="H90" s="79"/>
      <c r="I90" s="78" t="e">
        <f t="shared" si="5"/>
        <v>#DIV/0!</v>
      </c>
      <c r="J90" s="78" t="e">
        <f t="shared" si="6"/>
        <v>#DIV/0!</v>
      </c>
    </row>
    <row r="91" spans="1:14" s="85" customFormat="1">
      <c r="A91" s="82"/>
      <c r="B91" s="82"/>
      <c r="C91" s="82"/>
      <c r="D91" s="82">
        <v>3433</v>
      </c>
      <c r="E91" s="82" t="s">
        <v>110</v>
      </c>
      <c r="F91" s="79"/>
      <c r="G91" s="81"/>
      <c r="H91" s="79"/>
      <c r="I91" s="78" t="e">
        <f t="shared" si="5"/>
        <v>#DIV/0!</v>
      </c>
      <c r="J91" s="78" t="e">
        <f t="shared" si="6"/>
        <v>#DIV/0!</v>
      </c>
    </row>
    <row r="92" spans="1:14" s="100" customFormat="1">
      <c r="A92" s="86"/>
      <c r="B92" s="86">
        <v>38</v>
      </c>
      <c r="C92" s="86"/>
      <c r="D92" s="86"/>
      <c r="E92" s="86" t="s">
        <v>171</v>
      </c>
      <c r="F92" s="78">
        <v>831.9</v>
      </c>
      <c r="G92" s="77">
        <v>1085</v>
      </c>
      <c r="H92" s="78">
        <v>1080</v>
      </c>
      <c r="I92" s="78">
        <f t="shared" si="5"/>
        <v>129.82329606923909</v>
      </c>
      <c r="J92" s="78">
        <f t="shared" ref="J92:J103" si="7">SUM(H92/G92*100)</f>
        <v>99.539170506912441</v>
      </c>
    </row>
    <row r="93" spans="1:14" s="100" customFormat="1">
      <c r="A93" s="86"/>
      <c r="B93" s="86"/>
      <c r="C93" s="86">
        <v>381</v>
      </c>
      <c r="D93" s="86"/>
      <c r="E93" s="86" t="s">
        <v>172</v>
      </c>
      <c r="F93" s="78">
        <v>831.9</v>
      </c>
      <c r="G93" s="77">
        <v>1085</v>
      </c>
      <c r="H93" s="78">
        <v>1080</v>
      </c>
      <c r="I93" s="78">
        <f t="shared" si="5"/>
        <v>129.82329606923909</v>
      </c>
      <c r="J93" s="78">
        <f t="shared" si="7"/>
        <v>99.539170506912441</v>
      </c>
    </row>
    <row r="94" spans="1:14" s="85" customFormat="1">
      <c r="A94" s="82"/>
      <c r="B94" s="82"/>
      <c r="C94" s="82"/>
      <c r="D94" s="82">
        <v>3812</v>
      </c>
      <c r="E94" s="82" t="s">
        <v>173</v>
      </c>
      <c r="F94" s="79">
        <v>831.9</v>
      </c>
      <c r="G94" s="81">
        <v>1085</v>
      </c>
      <c r="H94" s="79">
        <v>1080</v>
      </c>
      <c r="I94" s="78">
        <f t="shared" si="5"/>
        <v>129.82329606923909</v>
      </c>
      <c r="J94" s="78">
        <f t="shared" si="7"/>
        <v>99.539170506912441</v>
      </c>
    </row>
    <row r="95" spans="1:14">
      <c r="A95" s="94">
        <v>4</v>
      </c>
      <c r="B95" s="95"/>
      <c r="C95" s="95"/>
      <c r="D95" s="95"/>
      <c r="E95" s="96" t="s">
        <v>5</v>
      </c>
      <c r="F95" s="78">
        <f>SUM(F97,F102)</f>
        <v>5704.46</v>
      </c>
      <c r="G95" s="77">
        <f>SUM(G97,G102)</f>
        <v>5079.84</v>
      </c>
      <c r="H95" s="78">
        <f>SUM(H97,H102)</f>
        <v>1876.65</v>
      </c>
      <c r="I95" s="78">
        <f t="shared" si="5"/>
        <v>32.897943013010874</v>
      </c>
      <c r="J95" s="78">
        <f t="shared" si="7"/>
        <v>36.943092695832938</v>
      </c>
    </row>
    <row r="96" spans="1:14">
      <c r="A96" s="80"/>
      <c r="B96" s="80">
        <v>42</v>
      </c>
      <c r="C96" s="80"/>
      <c r="D96" s="80"/>
      <c r="E96" s="97" t="s">
        <v>111</v>
      </c>
      <c r="F96" s="79"/>
      <c r="G96" s="81"/>
      <c r="H96" s="79"/>
      <c r="I96" s="78" t="e">
        <f t="shared" si="5"/>
        <v>#DIV/0!</v>
      </c>
      <c r="J96" s="78" t="e">
        <f t="shared" si="7"/>
        <v>#DIV/0!</v>
      </c>
    </row>
    <row r="97" spans="1:13" s="100" customFormat="1">
      <c r="A97" s="76"/>
      <c r="B97" s="76"/>
      <c r="C97" s="86">
        <v>422</v>
      </c>
      <c r="D97" s="86"/>
      <c r="E97" s="86" t="s">
        <v>112</v>
      </c>
      <c r="F97" s="78">
        <v>4076.86</v>
      </c>
      <c r="G97" s="77">
        <f>SUM(G98:G101)</f>
        <v>4006</v>
      </c>
      <c r="H97" s="78">
        <f>SUM(H99:H101)</f>
        <v>1106</v>
      </c>
      <c r="I97" s="78">
        <f t="shared" si="5"/>
        <v>27.128721614183466</v>
      </c>
      <c r="J97" s="78">
        <f t="shared" si="7"/>
        <v>27.608587119321022</v>
      </c>
    </row>
    <row r="98" spans="1:13" s="100" customFormat="1">
      <c r="A98" s="76"/>
      <c r="B98" s="76"/>
      <c r="C98" s="86"/>
      <c r="D98" s="82">
        <v>4221</v>
      </c>
      <c r="E98" s="82" t="s">
        <v>98</v>
      </c>
      <c r="F98" s="135"/>
      <c r="G98" s="81">
        <v>1700</v>
      </c>
      <c r="H98" s="135"/>
      <c r="I98" s="78"/>
      <c r="J98" s="78"/>
    </row>
    <row r="99" spans="1:13">
      <c r="A99" s="80"/>
      <c r="B99" s="80"/>
      <c r="C99" s="82"/>
      <c r="D99" s="82">
        <v>4221</v>
      </c>
      <c r="E99" s="82" t="s">
        <v>113</v>
      </c>
      <c r="F99" s="116">
        <v>4076.86</v>
      </c>
      <c r="G99" s="81">
        <v>2306</v>
      </c>
      <c r="H99" s="116">
        <v>1106</v>
      </c>
      <c r="I99" s="78">
        <f t="shared" si="5"/>
        <v>27.128721614183466</v>
      </c>
      <c r="J99" s="78">
        <f t="shared" si="7"/>
        <v>47.961838681699916</v>
      </c>
      <c r="M99" s="93"/>
    </row>
    <row r="100" spans="1:13">
      <c r="A100" s="80"/>
      <c r="B100" s="80"/>
      <c r="C100" s="82"/>
      <c r="D100" s="82">
        <v>4223</v>
      </c>
      <c r="E100" s="82" t="s">
        <v>116</v>
      </c>
      <c r="F100" s="79">
        <v>0</v>
      </c>
      <c r="G100" s="81"/>
      <c r="H100" s="79"/>
      <c r="I100" s="78" t="e">
        <f t="shared" si="5"/>
        <v>#DIV/0!</v>
      </c>
      <c r="J100" s="78" t="e">
        <f t="shared" si="7"/>
        <v>#DIV/0!</v>
      </c>
    </row>
    <row r="101" spans="1:13">
      <c r="A101" s="98"/>
      <c r="B101" s="98"/>
      <c r="C101" s="98"/>
      <c r="D101" s="99">
        <v>4227</v>
      </c>
      <c r="E101" s="98" t="s">
        <v>114</v>
      </c>
      <c r="F101" s="98">
        <v>0</v>
      </c>
      <c r="G101" s="98"/>
      <c r="H101" s="98"/>
      <c r="I101" s="78" t="e">
        <f t="shared" si="5"/>
        <v>#DIV/0!</v>
      </c>
      <c r="J101" s="78" t="e">
        <f t="shared" si="7"/>
        <v>#DIV/0!</v>
      </c>
    </row>
    <row r="102" spans="1:13" s="100" customFormat="1">
      <c r="A102" s="105"/>
      <c r="B102" s="105"/>
      <c r="C102" s="105">
        <v>424</v>
      </c>
      <c r="D102" s="106"/>
      <c r="E102" s="105" t="s">
        <v>117</v>
      </c>
      <c r="F102" s="105">
        <f>SUM(F103:F104)</f>
        <v>1627.6</v>
      </c>
      <c r="G102" s="105">
        <v>1073.8399999999999</v>
      </c>
      <c r="H102" s="105">
        <f>SUM(H103:H104)</f>
        <v>770.65</v>
      </c>
      <c r="I102" s="78">
        <f t="shared" si="5"/>
        <v>47.348857213074467</v>
      </c>
      <c r="J102" s="78">
        <f t="shared" si="7"/>
        <v>71.765812411532451</v>
      </c>
    </row>
    <row r="103" spans="1:13">
      <c r="A103" s="98"/>
      <c r="B103" s="98"/>
      <c r="C103" s="98"/>
      <c r="D103" s="99">
        <v>4241</v>
      </c>
      <c r="E103" s="98" t="s">
        <v>115</v>
      </c>
      <c r="F103" s="98">
        <v>627.6</v>
      </c>
      <c r="G103" s="98">
        <v>1073.8399999999999</v>
      </c>
      <c r="H103" s="98">
        <v>770.65</v>
      </c>
      <c r="I103" s="78">
        <f t="shared" si="5"/>
        <v>122.7931803696622</v>
      </c>
      <c r="J103" s="78">
        <f t="shared" si="7"/>
        <v>71.765812411532451</v>
      </c>
    </row>
    <row r="104" spans="1:13">
      <c r="A104" s="98"/>
      <c r="B104" s="98"/>
      <c r="C104" s="98"/>
      <c r="D104" s="99">
        <v>4242</v>
      </c>
      <c r="E104" s="98" t="s">
        <v>194</v>
      </c>
      <c r="F104" s="98">
        <v>1000</v>
      </c>
      <c r="G104" s="98"/>
      <c r="H104" s="98"/>
      <c r="I104" s="78">
        <f>SUM(H104/F104*100)</f>
        <v>0</v>
      </c>
      <c r="J104" s="78" t="e">
        <f>SUM(H104/G104*100)</f>
        <v>#DIV/0!</v>
      </c>
    </row>
    <row r="105" spans="1:13">
      <c r="A105" s="98"/>
      <c r="B105" s="98"/>
      <c r="C105" s="98"/>
      <c r="D105" s="99"/>
      <c r="E105" s="98"/>
      <c r="F105" s="98"/>
      <c r="G105" s="98"/>
      <c r="H105" s="98"/>
      <c r="I105" s="98"/>
      <c r="J105" s="98"/>
    </row>
    <row r="108" spans="1:13">
      <c r="F108" s="93"/>
    </row>
    <row r="109" spans="1:13">
      <c r="F109" s="93"/>
    </row>
  </sheetData>
  <protectedRanges>
    <protectedRange algorithmName="SHA-512" hashValue="R8frfBQ/MhInQYm+jLEgMwgPwCkrGPIUaxyIFLRSCn/+fIsUU6bmJDax/r7gTh2PEAEvgODYwg0rRRjqSM/oww==" saltValue="tbZzHO5lCNHCDH5y3XGZag==" spinCount="100000" sqref="H99 F99" name="Range1_1"/>
  </protectedRanges>
  <mergeCells count="8">
    <mergeCell ref="A41:E41"/>
    <mergeCell ref="A42:E42"/>
    <mergeCell ref="A3:J3"/>
    <mergeCell ref="A5:J5"/>
    <mergeCell ref="A7:J7"/>
    <mergeCell ref="A9:E9"/>
    <mergeCell ref="A10:E10"/>
    <mergeCell ref="D36:E36"/>
  </mergeCells>
  <conditionalFormatting sqref="H99">
    <cfRule type="cellIs" dxfId="1" priority="2" operator="lessThan">
      <formula>-0.001</formula>
    </cfRule>
  </conditionalFormatting>
  <conditionalFormatting sqref="F99">
    <cfRule type="cellIs" dxfId="0" priority="1" operator="lessThan">
      <formula>-0.001</formula>
    </cfRule>
  </conditionalFormatting>
  <pageMargins left="0.7" right="0.7" top="0.75" bottom="0.75" header="0.3" footer="0.3"/>
  <pageSetup paperSize="9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37"/>
  <sheetViews>
    <sheetView topLeftCell="B1" workbookViewId="0">
      <selection activeCell="H24" sqref="H24"/>
    </sheetView>
  </sheetViews>
  <sheetFormatPr defaultRowHeight="15"/>
  <cols>
    <col min="2" max="2" width="37.7109375" customWidth="1"/>
    <col min="3" max="5" width="25.28515625" customWidth="1"/>
    <col min="6" max="7" width="15.7109375" customWidth="1"/>
    <col min="8" max="11" width="11.7109375" bestFit="1" customWidth="1"/>
  </cols>
  <sheetData>
    <row r="1" spans="2:9">
      <c r="B1" s="68" t="s">
        <v>183</v>
      </c>
    </row>
    <row r="2" spans="2:9" ht="18">
      <c r="B2" s="15"/>
      <c r="C2" s="15"/>
      <c r="D2" s="15"/>
      <c r="E2" s="2"/>
      <c r="F2" s="2"/>
      <c r="G2" s="2"/>
    </row>
    <row r="3" spans="2:9" ht="15.75" customHeight="1">
      <c r="B3" s="176" t="s">
        <v>36</v>
      </c>
      <c r="C3" s="176"/>
      <c r="D3" s="176"/>
      <c r="E3" s="176"/>
      <c r="F3" s="176"/>
      <c r="G3" s="176"/>
    </row>
    <row r="4" spans="2:9" ht="18">
      <c r="B4" s="15"/>
      <c r="C4" s="15"/>
      <c r="D4" s="15"/>
      <c r="E4" s="2"/>
      <c r="F4" s="2"/>
      <c r="G4" s="2"/>
    </row>
    <row r="5" spans="2:9" ht="25.5">
      <c r="B5" s="35" t="s">
        <v>6</v>
      </c>
      <c r="C5" s="35" t="s">
        <v>187</v>
      </c>
      <c r="D5" s="35" t="s">
        <v>199</v>
      </c>
      <c r="E5" s="35" t="s">
        <v>197</v>
      </c>
      <c r="F5" s="35" t="s">
        <v>16</v>
      </c>
      <c r="G5" s="35" t="s">
        <v>16</v>
      </c>
    </row>
    <row r="6" spans="2:9">
      <c r="B6" s="35">
        <v>1</v>
      </c>
      <c r="C6" s="35">
        <v>2</v>
      </c>
      <c r="D6" s="35">
        <v>3</v>
      </c>
      <c r="E6" s="35">
        <v>4</v>
      </c>
      <c r="F6" s="35" t="s">
        <v>63</v>
      </c>
      <c r="G6" s="35" t="s">
        <v>64</v>
      </c>
    </row>
    <row r="7" spans="2:9">
      <c r="B7" s="4" t="s">
        <v>35</v>
      </c>
      <c r="C7" s="70">
        <f>SUM(C8:C17)</f>
        <v>1792920.3499999999</v>
      </c>
      <c r="D7" s="56">
        <f>SUM(D8:D17)</f>
        <v>2080154.59</v>
      </c>
      <c r="E7" s="70">
        <f>SUM(E8:E17)</f>
        <v>1949765.61</v>
      </c>
      <c r="F7" s="70">
        <f>SUM(E7/C7*100)</f>
        <v>108.74803278349762</v>
      </c>
      <c r="G7" s="70">
        <f>SUM(E7/D7*100)</f>
        <v>93.731764906953387</v>
      </c>
      <c r="I7" s="109"/>
    </row>
    <row r="8" spans="2:9">
      <c r="B8" s="29" t="s">
        <v>32</v>
      </c>
      <c r="C8" s="128">
        <v>8257.61</v>
      </c>
      <c r="D8" s="58">
        <v>17230.09</v>
      </c>
      <c r="E8" s="128">
        <v>15996.24</v>
      </c>
      <c r="F8" s="70">
        <f>SUM(E8/C8*100)</f>
        <v>193.71513064918298</v>
      </c>
      <c r="G8" s="70">
        <f>SUM(E8/D8*100)</f>
        <v>92.838981108049921</v>
      </c>
    </row>
    <row r="9" spans="2:9" ht="25.5">
      <c r="B9" s="59" t="s">
        <v>125</v>
      </c>
      <c r="C9" s="128">
        <v>8438.67</v>
      </c>
      <c r="D9" s="58">
        <v>19018.68</v>
      </c>
      <c r="E9" s="128">
        <v>19018.68</v>
      </c>
      <c r="F9" s="70">
        <f>SUM(E9/C9*100)</f>
        <v>225.37532573260953</v>
      </c>
      <c r="G9" s="70">
        <f>SUM(E9/D9*100)</f>
        <v>100</v>
      </c>
    </row>
    <row r="10" spans="2:9">
      <c r="B10" s="28" t="s">
        <v>127</v>
      </c>
      <c r="C10" s="128">
        <v>0</v>
      </c>
      <c r="D10" s="58">
        <v>0</v>
      </c>
      <c r="E10" s="128">
        <v>0</v>
      </c>
      <c r="F10" s="70" t="e">
        <f>SUM(E10/C10*100)</f>
        <v>#DIV/0!</v>
      </c>
      <c r="G10" s="70" t="e">
        <f>SUM(E10/D10*100)</f>
        <v>#DIV/0!</v>
      </c>
    </row>
    <row r="11" spans="2:9">
      <c r="B11" s="27" t="s">
        <v>27</v>
      </c>
      <c r="C11" s="128">
        <v>3325</v>
      </c>
      <c r="D11" s="58">
        <v>2900</v>
      </c>
      <c r="E11" s="128">
        <v>2394.59</v>
      </c>
      <c r="F11" s="70">
        <f>SUM(E11/C11*100)</f>
        <v>72.017744360902256</v>
      </c>
      <c r="G11" s="70">
        <f>SUM(E11/D11*100)</f>
        <v>82.572068965517246</v>
      </c>
    </row>
    <row r="12" spans="2:9">
      <c r="B12" s="27" t="s">
        <v>119</v>
      </c>
      <c r="C12" s="128">
        <v>0</v>
      </c>
      <c r="D12" s="55">
        <v>0</v>
      </c>
      <c r="E12" s="128">
        <v>245</v>
      </c>
      <c r="F12" s="70" t="e">
        <f t="shared" ref="F12:F17" si="0">SUM(E12/C12*100)</f>
        <v>#DIV/0!</v>
      </c>
      <c r="G12" s="70" t="e">
        <f t="shared" ref="G12" si="1">SUM(E12/D12*100)</f>
        <v>#DIV/0!</v>
      </c>
    </row>
    <row r="13" spans="2:9">
      <c r="B13" s="27" t="s">
        <v>128</v>
      </c>
      <c r="C13" s="128">
        <v>113230.96</v>
      </c>
      <c r="D13" s="55">
        <v>109237.03</v>
      </c>
      <c r="E13" s="128">
        <v>109229.08</v>
      </c>
      <c r="F13" s="70">
        <f>SUM(E13/C13*100)</f>
        <v>96.465736932725818</v>
      </c>
      <c r="G13" s="70">
        <f>SUM(E13/D13*100)</f>
        <v>99.992722248124096</v>
      </c>
    </row>
    <row r="14" spans="2:9">
      <c r="B14" s="27" t="s">
        <v>122</v>
      </c>
      <c r="C14" s="128">
        <v>1644934.39</v>
      </c>
      <c r="D14" s="55">
        <v>1922479.3</v>
      </c>
      <c r="E14" s="128">
        <v>1794492.53</v>
      </c>
      <c r="F14" s="70">
        <f>SUM(E14/C14*100)</f>
        <v>109.09204287473133</v>
      </c>
      <c r="G14" s="70">
        <f>SUM(E14/D14*100)</f>
        <v>93.342619085677541</v>
      </c>
      <c r="H14" s="110"/>
    </row>
    <row r="15" spans="2:9" s="111" customFormat="1">
      <c r="B15" s="27" t="s">
        <v>193</v>
      </c>
      <c r="C15" s="128">
        <v>3000</v>
      </c>
      <c r="D15" s="55">
        <v>0</v>
      </c>
      <c r="E15" s="128">
        <v>0</v>
      </c>
      <c r="F15" s="70">
        <f>SUM(E15/C15*100)</f>
        <v>0</v>
      </c>
      <c r="G15" s="70" t="e">
        <f>SUM(E15/D15*100)</f>
        <v>#DIV/0!</v>
      </c>
      <c r="H15" s="127"/>
    </row>
    <row r="16" spans="2:9">
      <c r="B16" s="27" t="s">
        <v>123</v>
      </c>
      <c r="C16" s="128">
        <v>11733.72</v>
      </c>
      <c r="D16" s="55">
        <v>8389.49</v>
      </c>
      <c r="E16" s="128">
        <v>8389.49</v>
      </c>
      <c r="F16" s="70">
        <f>SUM(E16/C16*100)</f>
        <v>71.498979010918958</v>
      </c>
      <c r="G16" s="70">
        <f>SUM(E16/D16*100)</f>
        <v>100</v>
      </c>
    </row>
    <row r="17" spans="2:10">
      <c r="B17" s="27" t="s">
        <v>124</v>
      </c>
      <c r="C17" s="58">
        <v>0</v>
      </c>
      <c r="D17" s="55">
        <v>900</v>
      </c>
      <c r="E17" s="128">
        <v>0</v>
      </c>
      <c r="F17" s="70" t="e">
        <f t="shared" si="0"/>
        <v>#DIV/0!</v>
      </c>
      <c r="G17" s="70">
        <f>SUM(E17/D17*100)</f>
        <v>0</v>
      </c>
    </row>
    <row r="18" spans="2:10">
      <c r="B18" s="27"/>
      <c r="C18" s="58"/>
      <c r="D18" s="55"/>
      <c r="E18" s="58"/>
      <c r="F18" s="70"/>
      <c r="G18" s="70"/>
    </row>
    <row r="19" spans="2:10" ht="15.75" customHeight="1">
      <c r="B19" s="4" t="s">
        <v>34</v>
      </c>
      <c r="C19" s="56">
        <f>SUM(C20:C30)</f>
        <v>1787368.0199999998</v>
      </c>
      <c r="D19" s="56">
        <f>SUM(D20:D30)</f>
        <v>2086550.12</v>
      </c>
      <c r="E19" s="56">
        <f>SUM(E20:E30)</f>
        <v>2106814.4500000002</v>
      </c>
      <c r="F19" s="70">
        <f>SUM(E19/C19*100)</f>
        <v>117.87244856266368</v>
      </c>
      <c r="G19" s="70">
        <f>SUM(E19/D19*100)</f>
        <v>100.97118826937165</v>
      </c>
      <c r="J19" s="109"/>
    </row>
    <row r="20" spans="2:10">
      <c r="B20" s="29" t="s">
        <v>32</v>
      </c>
      <c r="C20" s="58">
        <v>8257.61</v>
      </c>
      <c r="D20" s="55">
        <v>17230.09</v>
      </c>
      <c r="E20" s="58">
        <v>15996.24</v>
      </c>
      <c r="F20" s="70">
        <f>SUM(E20/C20*100)</f>
        <v>193.71513064918298</v>
      </c>
      <c r="G20" s="70">
        <f>SUM(E20/D20*100)</f>
        <v>92.838981108049921</v>
      </c>
    </row>
    <row r="21" spans="2:10" ht="25.5">
      <c r="B21" s="29" t="s">
        <v>126</v>
      </c>
      <c r="C21" s="58">
        <v>8438.67</v>
      </c>
      <c r="D21" s="55">
        <v>19018.68</v>
      </c>
      <c r="E21" s="58">
        <v>19018.68</v>
      </c>
      <c r="F21" s="70">
        <f>SUM(E21/C21*100)</f>
        <v>225.37532573260953</v>
      </c>
      <c r="G21" s="70">
        <f>SUM(E21/D21*100)</f>
        <v>100</v>
      </c>
      <c r="I21" s="111"/>
      <c r="J21" s="109"/>
    </row>
    <row r="22" spans="2:10">
      <c r="B22" s="28" t="s">
        <v>118</v>
      </c>
      <c r="C22" s="58">
        <v>0</v>
      </c>
      <c r="D22" s="55">
        <v>0</v>
      </c>
      <c r="E22" s="58"/>
      <c r="F22" s="70" t="e">
        <f>SUM(E22/C22*100)</f>
        <v>#DIV/0!</v>
      </c>
      <c r="G22" s="70" t="e">
        <f>SUM(E22/D22*100)</f>
        <v>#DIV/0!</v>
      </c>
    </row>
    <row r="23" spans="2:10">
      <c r="B23" s="27" t="s">
        <v>27</v>
      </c>
      <c r="C23" s="58">
        <v>1310.99</v>
      </c>
      <c r="D23" s="55">
        <v>2900</v>
      </c>
      <c r="E23" s="58">
        <v>391.9</v>
      </c>
      <c r="F23" s="70">
        <f>SUM(E23/C23*100)</f>
        <v>29.893439309224323</v>
      </c>
      <c r="G23" s="70">
        <f>SUM(E23/D23*100)</f>
        <v>13.513793103448274</v>
      </c>
    </row>
    <row r="24" spans="2:10">
      <c r="B24" s="57" t="s">
        <v>119</v>
      </c>
      <c r="C24" s="58"/>
      <c r="D24" s="58"/>
      <c r="E24" s="58"/>
      <c r="F24" s="70"/>
      <c r="G24" s="70"/>
    </row>
    <row r="25" spans="2:10">
      <c r="B25" s="57" t="s">
        <v>120</v>
      </c>
      <c r="C25" s="58">
        <v>350</v>
      </c>
      <c r="D25" s="58">
        <v>6395.53</v>
      </c>
      <c r="E25" s="58">
        <v>3105.65</v>
      </c>
      <c r="F25" s="70">
        <f>SUM(E25/C25*100)</f>
        <v>887.32857142857142</v>
      </c>
      <c r="G25" s="70">
        <f>SUM(E25/D25*100)</f>
        <v>48.559697163487627</v>
      </c>
      <c r="H25" s="110"/>
      <c r="I25" s="109"/>
    </row>
    <row r="26" spans="2:10">
      <c r="B26" s="57" t="s">
        <v>121</v>
      </c>
      <c r="C26" s="58">
        <v>113230.96</v>
      </c>
      <c r="D26" s="58">
        <v>109237.03</v>
      </c>
      <c r="E26" s="58">
        <v>114769.41</v>
      </c>
      <c r="F26" s="70">
        <f>SUM(E26/C26*100)</f>
        <v>101.35868317287074</v>
      </c>
      <c r="G26" s="70">
        <f>SUM(E26/D26*100)</f>
        <v>105.06456464442506</v>
      </c>
      <c r="H26" s="109"/>
    </row>
    <row r="27" spans="2:10">
      <c r="B27" s="57" t="s">
        <v>122</v>
      </c>
      <c r="C27" s="58">
        <v>1642088.38</v>
      </c>
      <c r="D27" s="58">
        <v>1922479.3</v>
      </c>
      <c r="E27" s="58">
        <v>1941943.08</v>
      </c>
      <c r="F27" s="70">
        <f>SUM(E27/C27*100)</f>
        <v>118.26057011620776</v>
      </c>
      <c r="G27" s="70">
        <f>SUM(E27/D27*100)</f>
        <v>101.01243118716545</v>
      </c>
    </row>
    <row r="28" spans="2:10" s="111" customFormat="1">
      <c r="B28" s="57" t="s">
        <v>193</v>
      </c>
      <c r="C28" s="58">
        <v>3000</v>
      </c>
      <c r="D28" s="58">
        <v>0</v>
      </c>
      <c r="E28" s="58">
        <v>3200</v>
      </c>
      <c r="F28" s="70"/>
      <c r="G28" s="70" t="e">
        <f t="shared" ref="G28:G30" si="2">SUM(E28/D28*100)</f>
        <v>#DIV/0!</v>
      </c>
    </row>
    <row r="29" spans="2:10">
      <c r="B29" s="57" t="s">
        <v>123</v>
      </c>
      <c r="C29" s="58">
        <v>10691.41</v>
      </c>
      <c r="D29" s="58">
        <v>8389.49</v>
      </c>
      <c r="E29" s="58">
        <v>8389.49</v>
      </c>
      <c r="F29" s="70">
        <f>SUM(E29/C29*100)</f>
        <v>78.46944416124721</v>
      </c>
      <c r="G29" s="70">
        <f>SUM(E29/D29*100)</f>
        <v>100</v>
      </c>
    </row>
    <row r="30" spans="2:10">
      <c r="B30" s="57" t="s">
        <v>124</v>
      </c>
      <c r="C30" s="58">
        <v>0</v>
      </c>
      <c r="D30" s="58">
        <v>900</v>
      </c>
      <c r="E30" s="58">
        <v>0</v>
      </c>
      <c r="F30" s="70" t="e">
        <f>SUM(E30/C30*100)</f>
        <v>#DIV/0!</v>
      </c>
      <c r="G30" s="70">
        <f t="shared" si="2"/>
        <v>0</v>
      </c>
    </row>
    <row r="31" spans="2:10">
      <c r="C31" s="110"/>
      <c r="E31" s="110"/>
    </row>
    <row r="32" spans="2:10">
      <c r="D32" s="109"/>
      <c r="E32" s="110"/>
    </row>
    <row r="33" spans="3:11">
      <c r="E33" s="110"/>
    </row>
    <row r="34" spans="3:11">
      <c r="C34" s="109"/>
      <c r="E34" s="109"/>
      <c r="I34" s="109"/>
    </row>
    <row r="37" spans="3:11">
      <c r="K37" s="109"/>
    </row>
  </sheetData>
  <mergeCells count="1">
    <mergeCell ref="B3:G3"/>
  </mergeCells>
  <pageMargins left="0.7" right="0.7" top="0.75" bottom="0.75" header="0.3" footer="0.3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13"/>
  <sheetViews>
    <sheetView workbookViewId="0">
      <selection activeCell="N9" sqref="N9"/>
    </sheetView>
  </sheetViews>
  <sheetFormatPr defaultRowHeight="15"/>
  <cols>
    <col min="2" max="2" width="37.7109375" customWidth="1"/>
    <col min="3" max="5" width="25.28515625" customWidth="1"/>
    <col min="6" max="7" width="15.7109375" customWidth="1"/>
  </cols>
  <sheetData>
    <row r="1" spans="1:7">
      <c r="A1" s="68" t="s">
        <v>183</v>
      </c>
    </row>
    <row r="2" spans="1:7" ht="18">
      <c r="B2" s="15"/>
      <c r="C2" s="15"/>
      <c r="D2" s="15"/>
      <c r="E2" s="2"/>
      <c r="F2" s="2"/>
      <c r="G2" s="2"/>
    </row>
    <row r="3" spans="1:7" ht="15.75" customHeight="1">
      <c r="B3" s="176" t="s">
        <v>45</v>
      </c>
      <c r="C3" s="176"/>
      <c r="D3" s="176"/>
      <c r="E3" s="176"/>
      <c r="F3" s="176"/>
      <c r="G3" s="176"/>
    </row>
    <row r="4" spans="1:7" ht="18">
      <c r="B4" s="15"/>
      <c r="C4" s="15"/>
      <c r="D4" s="15"/>
      <c r="E4" s="2"/>
      <c r="F4" s="2"/>
      <c r="G4" s="2"/>
    </row>
    <row r="5" spans="1:7" ht="25.5">
      <c r="B5" s="35" t="s">
        <v>6</v>
      </c>
      <c r="C5" s="35" t="s">
        <v>200</v>
      </c>
      <c r="D5" s="35" t="s">
        <v>199</v>
      </c>
      <c r="E5" s="35" t="s">
        <v>201</v>
      </c>
      <c r="F5" s="35" t="s">
        <v>16</v>
      </c>
      <c r="G5" s="35" t="s">
        <v>16</v>
      </c>
    </row>
    <row r="6" spans="1:7">
      <c r="B6" s="35">
        <v>1</v>
      </c>
      <c r="C6" s="35">
        <v>2</v>
      </c>
      <c r="D6" s="35">
        <v>3</v>
      </c>
      <c r="E6" s="35">
        <v>4</v>
      </c>
      <c r="F6" s="35" t="s">
        <v>63</v>
      </c>
      <c r="G6" s="35" t="s">
        <v>64</v>
      </c>
    </row>
    <row r="7" spans="1:7" ht="15.75" customHeight="1">
      <c r="B7" s="4" t="s">
        <v>34</v>
      </c>
      <c r="C7" s="78">
        <f>SUM(C8,C59)</f>
        <v>1787368.0199999998</v>
      </c>
      <c r="D7" s="77">
        <f>SUM(D8)</f>
        <v>2086550.1199999999</v>
      </c>
      <c r="E7" s="78">
        <f>SUM(E8)</f>
        <v>2106814.4500000002</v>
      </c>
      <c r="F7" s="58">
        <f>SUM(E7/C7*100)</f>
        <v>117.87244856266368</v>
      </c>
      <c r="G7" s="58">
        <f>SUM(E7/D7*100)</f>
        <v>100.97118826937165</v>
      </c>
    </row>
    <row r="8" spans="1:7" ht="15.75" customHeight="1">
      <c r="B8" s="4" t="s">
        <v>161</v>
      </c>
      <c r="C8" s="78">
        <f>SUM(C9:C10)</f>
        <v>1787368.0199999998</v>
      </c>
      <c r="D8" s="77">
        <f>SUM(D9:D10)</f>
        <v>2086550.1199999999</v>
      </c>
      <c r="E8" s="78">
        <f>SUM(E9:E10)</f>
        <v>2106814.4500000002</v>
      </c>
      <c r="F8" s="58">
        <f>SUM(E8/C8*100)</f>
        <v>117.87244856266368</v>
      </c>
      <c r="G8" s="58">
        <f>SUM(E8/D8*100)</f>
        <v>100.97118826937165</v>
      </c>
    </row>
    <row r="9" spans="1:7">
      <c r="B9" s="11" t="s">
        <v>162</v>
      </c>
      <c r="C9" s="58">
        <v>1785595.89</v>
      </c>
      <c r="D9" s="109">
        <v>2084615.91</v>
      </c>
      <c r="E9" s="58">
        <v>2104880.2400000002</v>
      </c>
      <c r="F9" s="58">
        <f>SUM(E9/C9*100)</f>
        <v>117.88110914614617</v>
      </c>
      <c r="G9" s="58">
        <f>SUM(E9/D9*100)</f>
        <v>100.9720893860011</v>
      </c>
    </row>
    <row r="10" spans="1:7">
      <c r="B10" s="30" t="s">
        <v>163</v>
      </c>
      <c r="C10" s="58">
        <v>1772.13</v>
      </c>
      <c r="D10" s="55">
        <v>1934.21</v>
      </c>
      <c r="E10" s="58">
        <v>1934.21</v>
      </c>
      <c r="F10" s="58">
        <f>SUM(E10/C10*100)</f>
        <v>109.1460558762619</v>
      </c>
      <c r="G10" s="58">
        <f>SUM(E10/D10*100)</f>
        <v>100</v>
      </c>
    </row>
    <row r="12" spans="1:7">
      <c r="E12" s="109"/>
    </row>
    <row r="13" spans="1:7">
      <c r="D13" s="109"/>
    </row>
  </sheetData>
  <mergeCells count="1">
    <mergeCell ref="B3:G3"/>
  </mergeCells>
  <pageMargins left="0.7" right="0.7" top="0.75" bottom="0.75" header="0.3" footer="0.3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K16"/>
  <sheetViews>
    <sheetView workbookViewId="0">
      <selection activeCell="I5" sqref="I5"/>
    </sheetView>
  </sheetViews>
  <sheetFormatPr defaultRowHeight="1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9" width="25.28515625" customWidth="1"/>
    <col min="10" max="11" width="15.7109375" customWidth="1"/>
  </cols>
  <sheetData>
    <row r="1" spans="2:11" ht="18" customHeight="1"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2:11" ht="18" customHeight="1">
      <c r="B2" s="176" t="s">
        <v>61</v>
      </c>
      <c r="C2" s="176"/>
      <c r="D2" s="176"/>
      <c r="E2" s="176"/>
      <c r="F2" s="176"/>
      <c r="G2" s="176"/>
      <c r="H2" s="176"/>
      <c r="I2" s="176"/>
      <c r="J2" s="176"/>
      <c r="K2" s="176"/>
    </row>
    <row r="3" spans="2:11" ht="15.75" customHeight="1">
      <c r="B3" s="176" t="s">
        <v>37</v>
      </c>
      <c r="C3" s="176"/>
      <c r="D3" s="176"/>
      <c r="E3" s="176"/>
      <c r="F3" s="176"/>
      <c r="G3" s="176"/>
      <c r="H3" s="176"/>
      <c r="I3" s="176"/>
      <c r="J3" s="176"/>
      <c r="K3" s="176"/>
    </row>
    <row r="4" spans="2:11" ht="18">
      <c r="B4" s="15"/>
      <c r="C4" s="15"/>
      <c r="D4" s="15"/>
      <c r="E4" s="15"/>
      <c r="F4" s="15"/>
      <c r="G4" s="15"/>
      <c r="H4" s="15"/>
      <c r="I4" s="2"/>
      <c r="J4" s="2"/>
      <c r="K4" s="2"/>
    </row>
    <row r="5" spans="2:11" ht="25.5" customHeight="1">
      <c r="B5" s="177" t="s">
        <v>6</v>
      </c>
      <c r="C5" s="178"/>
      <c r="D5" s="178"/>
      <c r="E5" s="178"/>
      <c r="F5" s="179"/>
      <c r="G5" s="36" t="s">
        <v>202</v>
      </c>
      <c r="H5" s="35" t="s">
        <v>198</v>
      </c>
      <c r="I5" s="36" t="s">
        <v>197</v>
      </c>
      <c r="J5" s="36" t="s">
        <v>16</v>
      </c>
      <c r="K5" s="36" t="s">
        <v>46</v>
      </c>
    </row>
    <row r="6" spans="2:11">
      <c r="B6" s="177">
        <v>1</v>
      </c>
      <c r="C6" s="178"/>
      <c r="D6" s="178"/>
      <c r="E6" s="178"/>
      <c r="F6" s="179"/>
      <c r="G6" s="36">
        <v>2</v>
      </c>
      <c r="H6" s="36">
        <v>3</v>
      </c>
      <c r="I6" s="36">
        <v>4</v>
      </c>
      <c r="J6" s="36" t="s">
        <v>63</v>
      </c>
      <c r="K6" s="36" t="s">
        <v>64</v>
      </c>
    </row>
    <row r="7" spans="2:11" ht="25.5">
      <c r="B7" s="4">
        <v>8</v>
      </c>
      <c r="C7" s="4"/>
      <c r="D7" s="4"/>
      <c r="E7" s="4"/>
      <c r="F7" s="4" t="s">
        <v>8</v>
      </c>
      <c r="G7" s="3"/>
      <c r="H7" s="3"/>
      <c r="I7" s="25"/>
      <c r="J7" s="25"/>
      <c r="K7" s="25"/>
    </row>
    <row r="8" spans="2:11">
      <c r="B8" s="4"/>
      <c r="C8" s="9">
        <v>84</v>
      </c>
      <c r="D8" s="9"/>
      <c r="E8" s="9"/>
      <c r="F8" s="9" t="s">
        <v>13</v>
      </c>
      <c r="G8" s="3"/>
      <c r="H8" s="3"/>
      <c r="I8" s="25"/>
      <c r="J8" s="25"/>
      <c r="K8" s="25"/>
    </row>
    <row r="9" spans="2:11" ht="51">
      <c r="B9" s="5"/>
      <c r="C9" s="5"/>
      <c r="D9" s="5">
        <v>841</v>
      </c>
      <c r="E9" s="5"/>
      <c r="F9" s="26" t="s">
        <v>38</v>
      </c>
      <c r="G9" s="3"/>
      <c r="H9" s="3"/>
      <c r="I9" s="25"/>
      <c r="J9" s="25"/>
      <c r="K9" s="25"/>
    </row>
    <row r="10" spans="2:11" ht="25.5">
      <c r="B10" s="5"/>
      <c r="C10" s="5"/>
      <c r="D10" s="5"/>
      <c r="E10" s="5">
        <v>8413</v>
      </c>
      <c r="F10" s="26" t="s">
        <v>39</v>
      </c>
      <c r="G10" s="3"/>
      <c r="H10" s="3"/>
      <c r="I10" s="25"/>
      <c r="J10" s="25"/>
      <c r="K10" s="25"/>
    </row>
    <row r="11" spans="2:11">
      <c r="B11" s="5"/>
      <c r="C11" s="5"/>
      <c r="D11" s="5"/>
      <c r="E11" s="6" t="s">
        <v>22</v>
      </c>
      <c r="F11" s="11"/>
      <c r="G11" s="3"/>
      <c r="H11" s="3"/>
      <c r="I11" s="25"/>
      <c r="J11" s="25"/>
      <c r="K11" s="25"/>
    </row>
    <row r="12" spans="2:11" ht="25.5">
      <c r="B12" s="7">
        <v>5</v>
      </c>
      <c r="C12" s="8"/>
      <c r="D12" s="8"/>
      <c r="E12" s="8"/>
      <c r="F12" s="19" t="s">
        <v>9</v>
      </c>
      <c r="G12" s="3"/>
      <c r="H12" s="3"/>
      <c r="I12" s="25"/>
      <c r="J12" s="25"/>
      <c r="K12" s="25"/>
    </row>
    <row r="13" spans="2:11" ht="25.5">
      <c r="B13" s="9"/>
      <c r="C13" s="9">
        <v>54</v>
      </c>
      <c r="D13" s="9"/>
      <c r="E13" s="9"/>
      <c r="F13" s="20" t="s">
        <v>14</v>
      </c>
      <c r="G13" s="3"/>
      <c r="H13" s="3"/>
      <c r="I13" s="25"/>
      <c r="J13" s="25"/>
      <c r="K13" s="25"/>
    </row>
    <row r="14" spans="2:11" ht="63.75">
      <c r="B14" s="9"/>
      <c r="C14" s="9"/>
      <c r="D14" s="9">
        <v>541</v>
      </c>
      <c r="E14" s="26"/>
      <c r="F14" s="26" t="s">
        <v>40</v>
      </c>
      <c r="G14" s="3"/>
      <c r="H14" s="3"/>
      <c r="I14" s="25"/>
      <c r="J14" s="25"/>
      <c r="K14" s="25"/>
    </row>
    <row r="15" spans="2:11" ht="38.25">
      <c r="B15" s="9"/>
      <c r="C15" s="9"/>
      <c r="D15" s="9"/>
      <c r="E15" s="26">
        <v>5413</v>
      </c>
      <c r="F15" s="26" t="s">
        <v>41</v>
      </c>
      <c r="G15" s="3"/>
      <c r="H15" s="3"/>
      <c r="I15" s="25"/>
      <c r="J15" s="25"/>
      <c r="K15" s="25"/>
    </row>
    <row r="16" spans="2:11">
      <c r="B16" s="10" t="s">
        <v>15</v>
      </c>
      <c r="C16" s="8"/>
      <c r="D16" s="8"/>
      <c r="E16" s="8"/>
      <c r="F16" s="19" t="s">
        <v>22</v>
      </c>
      <c r="G16" s="3"/>
      <c r="H16" s="3"/>
      <c r="I16" s="25"/>
      <c r="J16" s="25"/>
      <c r="K16" s="25"/>
    </row>
  </sheetData>
  <mergeCells count="4">
    <mergeCell ref="B5:F5"/>
    <mergeCell ref="B2:K2"/>
    <mergeCell ref="B3:K3"/>
    <mergeCell ref="B6:F6"/>
  </mergeCells>
  <pageMargins left="0.7" right="0.7" top="0.75" bottom="0.75" header="0.3" footer="0.3"/>
  <pageSetup paperSize="9"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G26"/>
  <sheetViews>
    <sheetView workbookViewId="0">
      <selection activeCell="E4" sqref="E4"/>
    </sheetView>
  </sheetViews>
  <sheetFormatPr defaultRowHeight="15"/>
  <cols>
    <col min="2" max="2" width="37.7109375" customWidth="1"/>
    <col min="3" max="5" width="25.28515625" customWidth="1"/>
    <col min="6" max="7" width="15.7109375" customWidth="1"/>
  </cols>
  <sheetData>
    <row r="1" spans="2:7" ht="18">
      <c r="B1" s="15"/>
      <c r="C1" s="15"/>
      <c r="D1" s="15"/>
      <c r="E1" s="2"/>
      <c r="F1" s="2"/>
      <c r="G1" s="2"/>
    </row>
    <row r="2" spans="2:7" ht="15.75" customHeight="1">
      <c r="B2" s="176" t="s">
        <v>42</v>
      </c>
      <c r="C2" s="176"/>
      <c r="D2" s="176"/>
      <c r="E2" s="176"/>
      <c r="F2" s="176"/>
      <c r="G2" s="176"/>
    </row>
    <row r="3" spans="2:7" ht="18">
      <c r="B3" s="15"/>
      <c r="C3" s="15"/>
      <c r="D3" s="15"/>
      <c r="E3" s="2"/>
      <c r="F3" s="2"/>
      <c r="G3" s="2"/>
    </row>
    <row r="4" spans="2:7" ht="25.5">
      <c r="B4" s="35" t="s">
        <v>6</v>
      </c>
      <c r="C4" s="35" t="s">
        <v>187</v>
      </c>
      <c r="D4" s="35" t="s">
        <v>199</v>
      </c>
      <c r="E4" s="35" t="s">
        <v>197</v>
      </c>
      <c r="F4" s="35" t="s">
        <v>16</v>
      </c>
      <c r="G4" s="35" t="s">
        <v>16</v>
      </c>
    </row>
    <row r="5" spans="2:7">
      <c r="B5" s="35">
        <v>1</v>
      </c>
      <c r="C5" s="35">
        <v>2</v>
      </c>
      <c r="D5" s="35">
        <v>3</v>
      </c>
      <c r="E5" s="35">
        <v>4</v>
      </c>
      <c r="F5" s="35" t="s">
        <v>63</v>
      </c>
      <c r="G5" s="35" t="s">
        <v>64</v>
      </c>
    </row>
    <row r="6" spans="2:7">
      <c r="B6" s="4" t="s">
        <v>43</v>
      </c>
      <c r="C6" s="3"/>
      <c r="D6" s="3"/>
      <c r="E6" s="25"/>
      <c r="F6" s="25"/>
      <c r="G6" s="25"/>
    </row>
    <row r="7" spans="2:7">
      <c r="B7" s="4" t="s">
        <v>33</v>
      </c>
      <c r="C7" s="3"/>
      <c r="D7" s="3"/>
      <c r="E7" s="25"/>
      <c r="F7" s="25"/>
      <c r="G7" s="25"/>
    </row>
    <row r="8" spans="2:7">
      <c r="B8" s="29" t="s">
        <v>32</v>
      </c>
      <c r="C8" s="3"/>
      <c r="D8" s="3"/>
      <c r="E8" s="25"/>
      <c r="F8" s="25"/>
      <c r="G8" s="25"/>
    </row>
    <row r="9" spans="2:7">
      <c r="B9" s="28" t="s">
        <v>31</v>
      </c>
      <c r="C9" s="3"/>
      <c r="D9" s="3"/>
      <c r="E9" s="25"/>
      <c r="F9" s="25"/>
      <c r="G9" s="25"/>
    </row>
    <row r="10" spans="2:7">
      <c r="B10" s="28" t="s">
        <v>22</v>
      </c>
      <c r="C10" s="3"/>
      <c r="D10" s="3"/>
      <c r="E10" s="25"/>
      <c r="F10" s="25"/>
      <c r="G10" s="25"/>
    </row>
    <row r="11" spans="2:7">
      <c r="B11" s="4" t="s">
        <v>30</v>
      </c>
      <c r="C11" s="3"/>
      <c r="D11" s="3"/>
      <c r="E11" s="25"/>
      <c r="F11" s="25"/>
      <c r="G11" s="25"/>
    </row>
    <row r="12" spans="2:7">
      <c r="B12" s="27" t="s">
        <v>29</v>
      </c>
      <c r="C12" s="3"/>
      <c r="D12" s="3"/>
      <c r="E12" s="25"/>
      <c r="F12" s="25"/>
      <c r="G12" s="25"/>
    </row>
    <row r="13" spans="2:7">
      <c r="B13" s="4" t="s">
        <v>28</v>
      </c>
      <c r="C13" s="3"/>
      <c r="D13" s="3"/>
      <c r="E13" s="25"/>
      <c r="F13" s="25"/>
      <c r="G13" s="25"/>
    </row>
    <row r="14" spans="2:7">
      <c r="B14" s="27" t="s">
        <v>27</v>
      </c>
      <c r="C14" s="3"/>
      <c r="D14" s="3"/>
      <c r="E14" s="25"/>
      <c r="F14" s="25"/>
      <c r="G14" s="25"/>
    </row>
    <row r="15" spans="2:7">
      <c r="B15" s="9" t="s">
        <v>15</v>
      </c>
      <c r="C15" s="3"/>
      <c r="D15" s="3"/>
      <c r="E15" s="25"/>
      <c r="F15" s="25"/>
      <c r="G15" s="25"/>
    </row>
    <row r="16" spans="2:7">
      <c r="B16" s="27"/>
      <c r="C16" s="3"/>
      <c r="D16" s="3"/>
      <c r="E16" s="25"/>
      <c r="F16" s="25"/>
      <c r="G16" s="25"/>
    </row>
    <row r="17" spans="2:7" ht="15.75" customHeight="1">
      <c r="B17" s="4" t="s">
        <v>44</v>
      </c>
      <c r="C17" s="3"/>
      <c r="D17" s="3"/>
      <c r="E17" s="25"/>
      <c r="F17" s="25"/>
      <c r="G17" s="25"/>
    </row>
    <row r="18" spans="2:7" ht="15.75" customHeight="1">
      <c r="B18" s="4" t="s">
        <v>33</v>
      </c>
      <c r="C18" s="3"/>
      <c r="D18" s="3"/>
      <c r="E18" s="25"/>
      <c r="F18" s="25"/>
      <c r="G18" s="25"/>
    </row>
    <row r="19" spans="2:7">
      <c r="B19" s="29" t="s">
        <v>32</v>
      </c>
      <c r="C19" s="3"/>
      <c r="D19" s="3"/>
      <c r="E19" s="25"/>
      <c r="F19" s="25"/>
      <c r="G19" s="25"/>
    </row>
    <row r="20" spans="2:7">
      <c r="B20" s="28" t="s">
        <v>31</v>
      </c>
      <c r="C20" s="3"/>
      <c r="D20" s="3"/>
      <c r="E20" s="25"/>
      <c r="F20" s="25"/>
      <c r="G20" s="25"/>
    </row>
    <row r="21" spans="2:7">
      <c r="B21" s="28" t="s">
        <v>22</v>
      </c>
      <c r="C21" s="3"/>
      <c r="D21" s="3"/>
      <c r="E21" s="25"/>
      <c r="F21" s="25"/>
      <c r="G21" s="25"/>
    </row>
    <row r="22" spans="2:7">
      <c r="B22" s="4" t="s">
        <v>30</v>
      </c>
      <c r="C22" s="3"/>
      <c r="D22" s="3"/>
      <c r="E22" s="25"/>
      <c r="F22" s="25"/>
      <c r="G22" s="25"/>
    </row>
    <row r="23" spans="2:7">
      <c r="B23" s="27" t="s">
        <v>29</v>
      </c>
      <c r="C23" s="3"/>
      <c r="D23" s="3"/>
      <c r="E23" s="25"/>
      <c r="F23" s="25"/>
      <c r="G23" s="25"/>
    </row>
    <row r="24" spans="2:7">
      <c r="B24" s="4" t="s">
        <v>28</v>
      </c>
      <c r="C24" s="3"/>
      <c r="D24" s="3"/>
      <c r="E24" s="25"/>
      <c r="F24" s="25"/>
      <c r="G24" s="25"/>
    </row>
    <row r="25" spans="2:7">
      <c r="B25" s="27" t="s">
        <v>27</v>
      </c>
      <c r="C25" s="3"/>
      <c r="D25" s="3"/>
      <c r="E25" s="25"/>
      <c r="F25" s="25"/>
      <c r="G25" s="25"/>
    </row>
    <row r="26" spans="2:7">
      <c r="B26" s="9" t="s">
        <v>15</v>
      </c>
      <c r="C26" s="3"/>
      <c r="D26" s="3"/>
      <c r="E26" s="25"/>
      <c r="F26" s="25"/>
      <c r="G26" s="25"/>
    </row>
  </sheetData>
  <mergeCells count="1">
    <mergeCell ref="B2:G2"/>
  </mergeCells>
  <pageMargins left="0.7" right="0.7" top="0.75" bottom="0.75" header="0.3" footer="0.3"/>
  <pageSetup paperSize="9" scale="7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39"/>
  <sheetViews>
    <sheetView tabSelected="1" workbookViewId="0">
      <selection activeCell="E50" sqref="E50"/>
    </sheetView>
  </sheetViews>
  <sheetFormatPr defaultRowHeight="15"/>
  <cols>
    <col min="1" max="1" width="13.42578125" customWidth="1"/>
    <col min="2" max="2" width="49.140625" customWidth="1"/>
    <col min="3" max="3" width="25.28515625" customWidth="1"/>
    <col min="4" max="4" width="25.28515625" style="111" customWidth="1"/>
    <col min="5" max="5" width="23" customWidth="1"/>
    <col min="6" max="6" width="22.42578125" customWidth="1"/>
    <col min="7" max="8" width="25.28515625" customWidth="1"/>
    <col min="9" max="9" width="15.7109375" customWidth="1"/>
  </cols>
  <sheetData>
    <row r="1" spans="1:9" ht="18">
      <c r="A1" s="68" t="s">
        <v>183</v>
      </c>
      <c r="B1" s="15"/>
      <c r="C1" s="15"/>
      <c r="D1" s="15"/>
      <c r="E1" s="15"/>
      <c r="F1" s="15"/>
      <c r="G1" s="15"/>
      <c r="H1" s="15"/>
      <c r="I1" s="2"/>
    </row>
    <row r="2" spans="1:9">
      <c r="A2" t="s">
        <v>184</v>
      </c>
    </row>
    <row r="3" spans="1:9">
      <c r="A3" t="s">
        <v>185</v>
      </c>
    </row>
    <row r="5" spans="1:9" ht="15.75">
      <c r="B5" s="183" t="s">
        <v>10</v>
      </c>
      <c r="C5" s="183"/>
      <c r="D5" s="183"/>
      <c r="E5" s="183"/>
    </row>
    <row r="6" spans="1:9">
      <c r="B6" s="184" t="s">
        <v>62</v>
      </c>
      <c r="C6" s="184"/>
      <c r="D6" s="184"/>
      <c r="E6" s="184"/>
    </row>
    <row r="7" spans="1:9">
      <c r="A7" s="189" t="s">
        <v>6</v>
      </c>
      <c r="B7" s="190"/>
      <c r="C7" s="60" t="s">
        <v>203</v>
      </c>
      <c r="D7" s="60" t="s">
        <v>198</v>
      </c>
      <c r="E7" s="129" t="s">
        <v>204</v>
      </c>
      <c r="F7" s="61" t="s">
        <v>16</v>
      </c>
    </row>
    <row r="8" spans="1:9">
      <c r="A8" s="189">
        <v>1</v>
      </c>
      <c r="B8" s="190"/>
      <c r="C8" s="60">
        <v>2</v>
      </c>
      <c r="D8" s="60">
        <v>3</v>
      </c>
      <c r="E8" s="60">
        <v>4</v>
      </c>
      <c r="F8" s="61" t="s">
        <v>205</v>
      </c>
    </row>
    <row r="9" spans="1:9">
      <c r="A9" s="185" t="s">
        <v>129</v>
      </c>
      <c r="B9" s="185"/>
      <c r="C9" s="62">
        <f>SUM(C10,C36,C44)</f>
        <v>1751420.19</v>
      </c>
      <c r="D9" s="62">
        <f>SUM(D10,D36,D44)</f>
        <v>2030282.03</v>
      </c>
      <c r="E9" s="62">
        <f>SUM(E10,E36,E44)</f>
        <v>2055274.1699999997</v>
      </c>
      <c r="F9" s="63">
        <f>SUM(E9/D9*100)</f>
        <v>101.23096888169766</v>
      </c>
    </row>
    <row r="10" spans="1:9">
      <c r="A10" s="180" t="s">
        <v>130</v>
      </c>
      <c r="B10" s="180"/>
      <c r="C10" s="117">
        <f>SUM(C11)</f>
        <v>108499.73000000003</v>
      </c>
      <c r="D10" s="117">
        <f>SUM(D11)</f>
        <v>108131.02999999998</v>
      </c>
      <c r="E10" s="117">
        <f>SUM(E11)</f>
        <v>109132.12999999999</v>
      </c>
      <c r="F10" s="118">
        <f>SUM(F11)</f>
        <v>100.92582120044543</v>
      </c>
    </row>
    <row r="11" spans="1:9">
      <c r="A11" s="181" t="s">
        <v>131</v>
      </c>
      <c r="B11" s="181"/>
      <c r="C11" s="102">
        <f>SUM(C12:C35)</f>
        <v>108499.73000000003</v>
      </c>
      <c r="D11" s="102">
        <f>SUM(D12:D35)</f>
        <v>108131.02999999998</v>
      </c>
      <c r="E11" s="102">
        <f>SUM(E12:E35)</f>
        <v>109132.12999999999</v>
      </c>
      <c r="F11" s="115">
        <f>SUM((E11/D11)*100)</f>
        <v>100.92582120044543</v>
      </c>
    </row>
    <row r="12" spans="1:9">
      <c r="A12" s="66">
        <v>32111</v>
      </c>
      <c r="B12" s="66" t="s">
        <v>26</v>
      </c>
      <c r="C12" s="67">
        <v>4487.34</v>
      </c>
      <c r="D12" s="67">
        <v>7028.91</v>
      </c>
      <c r="E12" s="67">
        <v>7028.91</v>
      </c>
      <c r="F12" s="114">
        <f>SUM((E12/D12)*100)</f>
        <v>100</v>
      </c>
    </row>
    <row r="13" spans="1:9">
      <c r="A13" s="66">
        <v>32121</v>
      </c>
      <c r="B13" s="66" t="s">
        <v>82</v>
      </c>
      <c r="C13" s="67">
        <v>36851.24</v>
      </c>
      <c r="D13" s="67">
        <v>33471.800000000003</v>
      </c>
      <c r="E13" s="67">
        <v>33463.85</v>
      </c>
      <c r="F13" s="114">
        <f>SUM((E13/D13)*100)</f>
        <v>99.976248663053653</v>
      </c>
    </row>
    <row r="14" spans="1:9">
      <c r="A14" s="66">
        <v>32131</v>
      </c>
      <c r="B14" s="66" t="s">
        <v>83</v>
      </c>
      <c r="C14" s="67">
        <v>25</v>
      </c>
      <c r="D14" s="67">
        <v>247</v>
      </c>
      <c r="E14" s="67">
        <v>247</v>
      </c>
      <c r="F14" s="114">
        <v>100</v>
      </c>
    </row>
    <row r="15" spans="1:9">
      <c r="A15" s="66">
        <v>32141</v>
      </c>
      <c r="B15" s="66" t="s">
        <v>132</v>
      </c>
      <c r="C15" s="67">
        <v>170.8</v>
      </c>
      <c r="D15" s="67">
        <v>85.5</v>
      </c>
      <c r="E15" s="67">
        <v>85.5</v>
      </c>
      <c r="F15" s="114">
        <v>100</v>
      </c>
    </row>
    <row r="16" spans="1:9">
      <c r="A16" s="66">
        <v>32211</v>
      </c>
      <c r="B16" s="66" t="s">
        <v>85</v>
      </c>
      <c r="C16" s="67">
        <v>8890.9</v>
      </c>
      <c r="D16" s="67">
        <v>9650.49</v>
      </c>
      <c r="E16" s="67">
        <v>9650.49</v>
      </c>
      <c r="F16" s="114">
        <v>100</v>
      </c>
    </row>
    <row r="17" spans="1:10">
      <c r="A17" s="66">
        <v>32221</v>
      </c>
      <c r="B17" s="66" t="s">
        <v>86</v>
      </c>
      <c r="C17" s="67">
        <v>7500</v>
      </c>
      <c r="D17" s="67">
        <v>9269.25</v>
      </c>
      <c r="E17" s="67">
        <v>9419.4599999999991</v>
      </c>
      <c r="F17" s="114">
        <f>SUM(E17/D17*100)</f>
        <v>101.62051945950319</v>
      </c>
      <c r="G17" s="113"/>
      <c r="H17" s="109"/>
    </row>
    <row r="18" spans="1:10">
      <c r="A18" s="66">
        <v>32231</v>
      </c>
      <c r="B18" s="66" t="s">
        <v>133</v>
      </c>
      <c r="C18" s="67">
        <v>4492.2</v>
      </c>
      <c r="D18" s="67">
        <v>5180.6400000000003</v>
      </c>
      <c r="E18" s="67">
        <v>5667.73</v>
      </c>
      <c r="F18" s="114">
        <f>SUM(E18/D18*100)</f>
        <v>109.40212020136507</v>
      </c>
      <c r="G18" s="113"/>
      <c r="H18" s="109"/>
    </row>
    <row r="19" spans="1:10">
      <c r="A19" s="66">
        <v>32233</v>
      </c>
      <c r="B19" s="66" t="s">
        <v>134</v>
      </c>
      <c r="C19" s="111"/>
      <c r="F19" s="114"/>
    </row>
    <row r="20" spans="1:10">
      <c r="A20" s="66">
        <v>32234</v>
      </c>
      <c r="B20" s="66" t="s">
        <v>135</v>
      </c>
      <c r="C20" s="113">
        <v>8015</v>
      </c>
      <c r="D20" s="113">
        <v>6363.44</v>
      </c>
      <c r="E20" s="113">
        <v>6363.44</v>
      </c>
      <c r="F20" s="114">
        <v>100</v>
      </c>
    </row>
    <row r="21" spans="1:10">
      <c r="A21" s="66">
        <v>32241</v>
      </c>
      <c r="B21" s="66" t="s">
        <v>136</v>
      </c>
      <c r="C21" s="67">
        <v>1963.57</v>
      </c>
      <c r="D21" s="67">
        <v>935.25</v>
      </c>
      <c r="E21" s="67">
        <v>935.25</v>
      </c>
      <c r="F21" s="114">
        <v>100</v>
      </c>
    </row>
    <row r="22" spans="1:10">
      <c r="A22" s="66">
        <v>32251</v>
      </c>
      <c r="B22" s="66" t="s">
        <v>89</v>
      </c>
      <c r="C22" s="67">
        <v>2205.71</v>
      </c>
      <c r="D22" s="67">
        <v>2995.09</v>
      </c>
      <c r="E22" s="67">
        <v>2995.09</v>
      </c>
      <c r="F22" s="114">
        <v>100</v>
      </c>
    </row>
    <row r="23" spans="1:10">
      <c r="A23" s="66">
        <v>32271</v>
      </c>
      <c r="B23" s="66" t="s">
        <v>90</v>
      </c>
      <c r="C23" s="67">
        <v>395.94</v>
      </c>
      <c r="D23" s="67">
        <v>991.51</v>
      </c>
      <c r="E23" s="67">
        <v>991.51</v>
      </c>
      <c r="F23" s="114">
        <v>100</v>
      </c>
    </row>
    <row r="24" spans="1:10">
      <c r="A24" s="66">
        <v>32311</v>
      </c>
      <c r="B24" s="66" t="s">
        <v>92</v>
      </c>
      <c r="C24" s="67">
        <v>2729.32</v>
      </c>
      <c r="D24" s="67">
        <v>2432.44</v>
      </c>
      <c r="E24" s="67">
        <v>2657.91</v>
      </c>
      <c r="F24" s="114">
        <f>SUM(E24/D24*100)</f>
        <v>109.26929338442058</v>
      </c>
      <c r="G24" s="113"/>
      <c r="H24" s="113"/>
      <c r="I24" s="113"/>
      <c r="J24" s="109"/>
    </row>
    <row r="25" spans="1:10">
      <c r="A25" s="66">
        <v>32321</v>
      </c>
      <c r="B25" s="66" t="s">
        <v>137</v>
      </c>
      <c r="C25" s="67">
        <v>6030.24</v>
      </c>
      <c r="D25" s="67">
        <v>3856.92</v>
      </c>
      <c r="E25" s="67">
        <v>3956.92</v>
      </c>
      <c r="F25" s="114">
        <f>SUM(E25/D25*100)</f>
        <v>102.59274239548655</v>
      </c>
      <c r="G25" s="113"/>
      <c r="H25" s="109"/>
    </row>
    <row r="26" spans="1:10">
      <c r="A26" s="66">
        <v>32341</v>
      </c>
      <c r="B26" s="66" t="s">
        <v>94</v>
      </c>
      <c r="C26" s="67">
        <v>2187.33</v>
      </c>
      <c r="D26" s="67">
        <v>2343.1799999999998</v>
      </c>
      <c r="E26" s="67">
        <v>2389.46</v>
      </c>
      <c r="F26" s="114">
        <f>SUM(E26/D26*100)</f>
        <v>101.97509367611536</v>
      </c>
      <c r="G26" s="113"/>
      <c r="H26" s="109"/>
    </row>
    <row r="27" spans="1:10">
      <c r="A27" s="66">
        <v>32359</v>
      </c>
      <c r="B27" s="66" t="s">
        <v>138</v>
      </c>
      <c r="C27" s="67">
        <v>4858.82</v>
      </c>
      <c r="D27" s="67">
        <v>5040.1499999999996</v>
      </c>
      <c r="E27" s="67">
        <v>5040.1499999999996</v>
      </c>
      <c r="F27" s="114">
        <v>100</v>
      </c>
    </row>
    <row r="28" spans="1:10">
      <c r="A28" s="66">
        <v>32361</v>
      </c>
      <c r="B28" s="66" t="s">
        <v>96</v>
      </c>
      <c r="C28" s="67">
        <v>4810</v>
      </c>
      <c r="D28" s="67">
        <v>1630</v>
      </c>
      <c r="E28" s="67">
        <v>1630</v>
      </c>
      <c r="F28" s="114">
        <v>100</v>
      </c>
    </row>
    <row r="29" spans="1:10">
      <c r="A29" s="66">
        <v>32379</v>
      </c>
      <c r="B29" s="66" t="s">
        <v>97</v>
      </c>
      <c r="C29" s="67">
        <v>104.51</v>
      </c>
      <c r="D29" s="67">
        <v>719.58</v>
      </c>
      <c r="E29" s="67">
        <v>719.58</v>
      </c>
      <c r="F29" s="114">
        <v>100</v>
      </c>
    </row>
    <row r="30" spans="1:10">
      <c r="A30" s="66">
        <v>32381</v>
      </c>
      <c r="B30" s="66" t="s">
        <v>98</v>
      </c>
      <c r="C30" s="67">
        <v>4572.8900000000003</v>
      </c>
      <c r="D30" s="67">
        <v>2804</v>
      </c>
      <c r="E30" s="67">
        <v>2804</v>
      </c>
      <c r="F30" s="114">
        <v>100</v>
      </c>
    </row>
    <row r="31" spans="1:10">
      <c r="A31" s="66">
        <v>32399</v>
      </c>
      <c r="B31" s="66" t="s">
        <v>99</v>
      </c>
      <c r="C31" s="67">
        <v>2972.72</v>
      </c>
      <c r="D31" s="67">
        <v>8523.14</v>
      </c>
      <c r="E31" s="67">
        <v>8523.14</v>
      </c>
      <c r="F31" s="114">
        <v>100</v>
      </c>
    </row>
    <row r="32" spans="1:10">
      <c r="A32" s="66">
        <v>32921</v>
      </c>
      <c r="B32" s="66" t="s">
        <v>102</v>
      </c>
      <c r="C32" s="67">
        <v>1801.61</v>
      </c>
      <c r="D32" s="67">
        <v>1746.53</v>
      </c>
      <c r="E32" s="67">
        <v>1746.53</v>
      </c>
      <c r="F32" s="114">
        <v>100</v>
      </c>
    </row>
    <row r="33" spans="1:8">
      <c r="A33" s="66">
        <v>32931</v>
      </c>
      <c r="B33" s="66" t="s">
        <v>104</v>
      </c>
      <c r="C33" s="67">
        <v>2883.81</v>
      </c>
      <c r="D33" s="67">
        <v>1671.08</v>
      </c>
      <c r="E33" s="67">
        <v>1671.08</v>
      </c>
      <c r="F33" s="114">
        <v>100</v>
      </c>
    </row>
    <row r="34" spans="1:8">
      <c r="A34" s="66">
        <v>32941</v>
      </c>
      <c r="B34" s="66" t="s">
        <v>139</v>
      </c>
      <c r="C34" s="67"/>
      <c r="D34" s="67"/>
      <c r="E34" s="67"/>
      <c r="F34" s="114"/>
    </row>
    <row r="35" spans="1:8">
      <c r="A35" s="66">
        <v>32999</v>
      </c>
      <c r="B35" s="66" t="s">
        <v>101</v>
      </c>
      <c r="C35" s="67">
        <v>550.78</v>
      </c>
      <c r="D35" s="67">
        <v>1145.1300000000001</v>
      </c>
      <c r="E35" s="67">
        <v>1145.1300000000001</v>
      </c>
      <c r="F35" s="114">
        <v>100</v>
      </c>
    </row>
    <row r="36" spans="1:8">
      <c r="A36" s="180" t="s">
        <v>164</v>
      </c>
      <c r="B36" s="180"/>
      <c r="C36" s="119">
        <f>SUM(C40,C37)</f>
        <v>5268.0800000000008</v>
      </c>
      <c r="D36" s="119">
        <f>SUM(D37,D40,D42)</f>
        <v>9151</v>
      </c>
      <c r="E36" s="119">
        <f>SUM(E37,E40,E42)</f>
        <v>9151</v>
      </c>
      <c r="F36" s="120">
        <f>SUM(E36/D36*100)</f>
        <v>100</v>
      </c>
    </row>
    <row r="37" spans="1:8">
      <c r="A37" s="181" t="s">
        <v>131</v>
      </c>
      <c r="B37" s="181"/>
      <c r="C37" s="65">
        <f>SUM(C38:C39)</f>
        <v>4731.2300000000005</v>
      </c>
      <c r="D37" s="65">
        <f>SUM(D38:D39)</f>
        <v>1106</v>
      </c>
      <c r="E37" s="65">
        <f>SUM(E38:E39)</f>
        <v>1106</v>
      </c>
      <c r="F37" s="142">
        <f>SUM(E37/D37*100)</f>
        <v>100</v>
      </c>
    </row>
    <row r="38" spans="1:8" s="111" customFormat="1">
      <c r="A38" s="66">
        <v>32241</v>
      </c>
      <c r="B38" s="66" t="s">
        <v>176</v>
      </c>
      <c r="C38" s="67">
        <v>1191.22</v>
      </c>
      <c r="D38" s="67"/>
      <c r="E38" s="67"/>
      <c r="F38" s="114"/>
    </row>
    <row r="39" spans="1:8">
      <c r="A39" s="66">
        <v>42211</v>
      </c>
      <c r="B39" s="66" t="s">
        <v>113</v>
      </c>
      <c r="C39" s="67">
        <v>3540.01</v>
      </c>
      <c r="D39" s="67">
        <v>1106</v>
      </c>
      <c r="E39" s="67">
        <v>1106</v>
      </c>
      <c r="F39" s="114">
        <v>100</v>
      </c>
    </row>
    <row r="40" spans="1:8">
      <c r="A40" s="181" t="s">
        <v>145</v>
      </c>
      <c r="B40" s="181"/>
      <c r="C40" s="65">
        <f>SUM(C41)</f>
        <v>536.85</v>
      </c>
      <c r="D40" s="65"/>
      <c r="E40" s="65"/>
      <c r="F40" s="69"/>
    </row>
    <row r="41" spans="1:8">
      <c r="A41" s="66">
        <v>42211</v>
      </c>
      <c r="B41" s="66" t="s">
        <v>113</v>
      </c>
      <c r="C41" s="67">
        <v>536.85</v>
      </c>
      <c r="D41" s="67"/>
      <c r="E41" s="67"/>
      <c r="F41" s="114"/>
    </row>
    <row r="42" spans="1:8" s="111" customFormat="1">
      <c r="A42" s="181" t="s">
        <v>190</v>
      </c>
      <c r="B42" s="181"/>
      <c r="C42" s="65"/>
      <c r="D42" s="65">
        <f>SUM(D43)</f>
        <v>8045</v>
      </c>
      <c r="E42" s="65">
        <f>SUM(E43)</f>
        <v>8045</v>
      </c>
      <c r="F42" s="69">
        <v>100</v>
      </c>
    </row>
    <row r="43" spans="1:8">
      <c r="A43" s="132">
        <v>32321</v>
      </c>
      <c r="B43" s="130" t="s">
        <v>206</v>
      </c>
      <c r="C43" s="131"/>
      <c r="D43" s="131">
        <v>8045</v>
      </c>
      <c r="E43" s="131">
        <v>8045</v>
      </c>
      <c r="F43" s="114">
        <v>100</v>
      </c>
      <c r="G43" s="121"/>
    </row>
    <row r="44" spans="1:8">
      <c r="A44" s="180" t="s">
        <v>140</v>
      </c>
      <c r="B44" s="180"/>
      <c r="C44" s="117">
        <f>SUM(C45)</f>
        <v>1637652.38</v>
      </c>
      <c r="D44" s="117">
        <f>SUM(D45)</f>
        <v>1913000</v>
      </c>
      <c r="E44" s="117">
        <f>SUM(E45)</f>
        <v>1936991.0399999998</v>
      </c>
      <c r="F44" s="118">
        <f>SUM(E44/D44*100)</f>
        <v>101.25410559330892</v>
      </c>
    </row>
    <row r="45" spans="1:8">
      <c r="A45" s="181" t="s">
        <v>141</v>
      </c>
      <c r="B45" s="181"/>
      <c r="C45" s="65">
        <f t="shared" ref="C45" si="0">SUM(C46:C49)</f>
        <v>1637652.38</v>
      </c>
      <c r="D45" s="65">
        <f>SUM(D46:D49)</f>
        <v>1913000</v>
      </c>
      <c r="E45" s="102">
        <f>SUM(E46:E49)</f>
        <v>1936991.0399999998</v>
      </c>
      <c r="F45" s="140">
        <f t="shared" ref="F45" si="1">SUM(E45/D45*100)</f>
        <v>101.25410559330892</v>
      </c>
    </row>
    <row r="46" spans="1:8">
      <c r="A46" s="66">
        <v>31111</v>
      </c>
      <c r="B46" s="66" t="s">
        <v>24</v>
      </c>
      <c r="C46" s="67">
        <v>1355397.28</v>
      </c>
      <c r="D46" s="67">
        <v>1550000</v>
      </c>
      <c r="E46" s="67">
        <v>1609221.19</v>
      </c>
      <c r="F46" s="141">
        <f>SUM(E46/D46*100)</f>
        <v>103.82072193548386</v>
      </c>
      <c r="G46" s="113"/>
      <c r="H46" s="109"/>
    </row>
    <row r="47" spans="1:8">
      <c r="A47" s="66">
        <v>3121</v>
      </c>
      <c r="B47" s="66" t="s">
        <v>78</v>
      </c>
      <c r="C47" s="67">
        <v>57127.64</v>
      </c>
      <c r="D47" s="67">
        <v>80000</v>
      </c>
      <c r="E47" s="67">
        <v>60110.39</v>
      </c>
      <c r="F47" s="141">
        <f>SUM(E47/D47*100)</f>
        <v>75.137987500000008</v>
      </c>
    </row>
    <row r="48" spans="1:8">
      <c r="A48" s="66">
        <v>31321</v>
      </c>
      <c r="B48" s="66" t="s">
        <v>142</v>
      </c>
      <c r="C48" s="67">
        <v>223702.46</v>
      </c>
      <c r="D48" s="67">
        <v>280000</v>
      </c>
      <c r="E48" s="67">
        <v>265564.98</v>
      </c>
      <c r="F48" s="141">
        <f>SUM(E48/D48*100)</f>
        <v>94.844635714285701</v>
      </c>
      <c r="G48" s="113"/>
      <c r="H48" s="109"/>
    </row>
    <row r="49" spans="1:7" s="121" customFormat="1">
      <c r="A49" s="66">
        <v>32955</v>
      </c>
      <c r="B49" s="66" t="s">
        <v>143</v>
      </c>
      <c r="C49" s="67">
        <v>1425</v>
      </c>
      <c r="D49" s="67">
        <v>3000</v>
      </c>
      <c r="E49" s="67">
        <v>2094.48</v>
      </c>
      <c r="F49" s="141">
        <v>69.819999999999993</v>
      </c>
    </row>
    <row r="50" spans="1:7">
      <c r="A50" s="124" t="s">
        <v>144</v>
      </c>
      <c r="B50" s="124"/>
      <c r="C50" s="122">
        <v>8200.68</v>
      </c>
      <c r="D50" s="122">
        <f>SUM(D51,D55,D97,D103,D112,D115)</f>
        <v>25081.03</v>
      </c>
      <c r="E50" s="122">
        <f>SUM(E51,E55,E97,E103,E112,E115)</f>
        <v>17011.939999999999</v>
      </c>
      <c r="F50" s="123">
        <f>SUM(E50/D50*100)</f>
        <v>67.827916158148199</v>
      </c>
    </row>
    <row r="51" spans="1:7">
      <c r="A51" s="182" t="s">
        <v>216</v>
      </c>
      <c r="B51" s="182"/>
      <c r="C51" s="64">
        <f>SUM(,,,,,,,,,,,,,C52,C55,C70,C77,C79)</f>
        <v>9099.869999999999</v>
      </c>
      <c r="D51" s="64">
        <f>SUM(D52)</f>
        <v>1016.96</v>
      </c>
      <c r="E51" s="64">
        <f>SUM(E52)</f>
        <v>973.1099999999999</v>
      </c>
      <c r="F51" s="101">
        <v>95.69</v>
      </c>
    </row>
    <row r="52" spans="1:7" s="111" customFormat="1">
      <c r="A52" s="181" t="s">
        <v>145</v>
      </c>
      <c r="B52" s="181"/>
      <c r="C52" s="102">
        <v>0</v>
      </c>
      <c r="D52" s="102">
        <f>SUM(D53:D54)</f>
        <v>1016.96</v>
      </c>
      <c r="E52" s="102">
        <f>SUM(E53:E54)</f>
        <v>973.1099999999999</v>
      </c>
      <c r="F52" s="103">
        <v>95.69</v>
      </c>
    </row>
    <row r="53" spans="1:7">
      <c r="A53" s="66">
        <v>32211</v>
      </c>
      <c r="B53" s="66" t="s">
        <v>85</v>
      </c>
      <c r="C53" s="67"/>
      <c r="D53" s="67">
        <v>537.46</v>
      </c>
      <c r="E53" s="67">
        <v>537.65</v>
      </c>
      <c r="F53" s="67">
        <v>100.04</v>
      </c>
    </row>
    <row r="54" spans="1:7">
      <c r="A54" s="111">
        <v>32999</v>
      </c>
      <c r="B54" s="111" t="s">
        <v>217</v>
      </c>
      <c r="C54" s="67"/>
      <c r="D54" s="67">
        <v>479.5</v>
      </c>
      <c r="E54" s="67">
        <v>435.46</v>
      </c>
      <c r="F54" s="67">
        <v>90.82</v>
      </c>
    </row>
    <row r="55" spans="1:7">
      <c r="A55" s="182" t="s">
        <v>146</v>
      </c>
      <c r="B55" s="182"/>
      <c r="C55" s="64">
        <f>SUM(,,,,,,,,,,,,,C56,C60,C74,C82,C84)</f>
        <v>8200.68</v>
      </c>
      <c r="D55" s="64">
        <f>SUM(D56,D60,D74,D82,D84)</f>
        <v>17651.2</v>
      </c>
      <c r="E55" s="64">
        <f>SUM(E56,E60,E74,E82,E84)</f>
        <v>9625.9599999999991</v>
      </c>
      <c r="F55" s="101">
        <f>SUM(E55/D55*100)</f>
        <v>54.534309282088465</v>
      </c>
    </row>
    <row r="56" spans="1:7">
      <c r="A56" s="181" t="s">
        <v>189</v>
      </c>
      <c r="B56" s="181"/>
      <c r="C56" s="102">
        <f>SUM(C57:C59)</f>
        <v>3000</v>
      </c>
      <c r="D56" s="102">
        <v>0</v>
      </c>
      <c r="E56" s="102">
        <f>SUM(E57:E59)</f>
        <v>3200</v>
      </c>
      <c r="F56" s="103">
        <v>0</v>
      </c>
      <c r="G56" s="38"/>
    </row>
    <row r="57" spans="1:7">
      <c r="A57" s="66">
        <v>32371</v>
      </c>
      <c r="B57" s="66" t="s">
        <v>192</v>
      </c>
      <c r="C57" s="67">
        <v>2000</v>
      </c>
      <c r="D57" s="67">
        <v>0</v>
      </c>
      <c r="E57" s="67">
        <v>0</v>
      </c>
      <c r="F57" s="67">
        <v>0</v>
      </c>
    </row>
    <row r="58" spans="1:7" s="111" customFormat="1">
      <c r="A58" s="143">
        <v>32399</v>
      </c>
      <c r="B58" s="143" t="s">
        <v>99</v>
      </c>
      <c r="C58" s="67"/>
      <c r="D58" s="67">
        <v>0</v>
      </c>
      <c r="E58" s="67">
        <v>3200</v>
      </c>
      <c r="F58" s="67" t="e">
        <f>SUM(E58/D58)</f>
        <v>#DIV/0!</v>
      </c>
    </row>
    <row r="59" spans="1:7">
      <c r="A59">
        <v>42429</v>
      </c>
      <c r="B59" t="s">
        <v>191</v>
      </c>
      <c r="C59" s="67">
        <v>1000</v>
      </c>
      <c r="D59" s="67">
        <v>0</v>
      </c>
      <c r="E59" s="67">
        <v>0</v>
      </c>
      <c r="F59" s="67">
        <v>0</v>
      </c>
    </row>
    <row r="60" spans="1:7">
      <c r="A60" s="181" t="s">
        <v>141</v>
      </c>
      <c r="B60" s="181"/>
      <c r="C60" s="65">
        <f>SUM(C62:C73)</f>
        <v>3539.6899999999996</v>
      </c>
      <c r="D60" s="65">
        <f>SUM(D61:D73)</f>
        <v>7455.67</v>
      </c>
      <c r="E60" s="65">
        <f>SUM(E61:E73)</f>
        <v>2928.41</v>
      </c>
      <c r="F60" s="103">
        <f t="shared" ref="F60:F74" si="2">SUM(E60/D60*100)</f>
        <v>39.277623607268026</v>
      </c>
    </row>
    <row r="61" spans="1:7" s="111" customFormat="1">
      <c r="A61" s="132">
        <v>31219</v>
      </c>
      <c r="B61" s="134" t="s">
        <v>78</v>
      </c>
      <c r="C61" s="131">
        <v>0</v>
      </c>
      <c r="D61" s="131">
        <v>845.67</v>
      </c>
      <c r="E61" s="131">
        <v>0</v>
      </c>
      <c r="F61" s="133">
        <f t="shared" si="2"/>
        <v>0</v>
      </c>
    </row>
    <row r="62" spans="1:7">
      <c r="A62" s="66">
        <v>32221</v>
      </c>
      <c r="B62" s="66" t="s">
        <v>85</v>
      </c>
      <c r="C62" s="67">
        <v>0</v>
      </c>
      <c r="D62" s="67">
        <v>1000</v>
      </c>
      <c r="E62" s="67">
        <v>0</v>
      </c>
      <c r="F62" s="133">
        <f t="shared" si="2"/>
        <v>0</v>
      </c>
    </row>
    <row r="63" spans="1:7" s="111" customFormat="1">
      <c r="A63" s="66">
        <v>32251</v>
      </c>
      <c r="B63" s="66" t="s">
        <v>89</v>
      </c>
      <c r="C63" s="67"/>
      <c r="D63" s="67">
        <v>600</v>
      </c>
      <c r="E63" s="67">
        <v>0</v>
      </c>
      <c r="F63" s="133">
        <f t="shared" si="2"/>
        <v>0</v>
      </c>
    </row>
    <row r="64" spans="1:7">
      <c r="A64" s="66">
        <v>32379</v>
      </c>
      <c r="B64" s="66" t="s">
        <v>97</v>
      </c>
      <c r="C64" s="67">
        <v>1724.37</v>
      </c>
      <c r="D64" s="67">
        <v>1800</v>
      </c>
      <c r="E64" s="67">
        <v>1636.46</v>
      </c>
      <c r="F64" s="133">
        <f t="shared" si="2"/>
        <v>90.914444444444442</v>
      </c>
    </row>
    <row r="65" spans="1:6" s="111" customFormat="1">
      <c r="A65" s="66">
        <v>32399</v>
      </c>
      <c r="B65" s="66" t="s">
        <v>99</v>
      </c>
      <c r="C65" s="67"/>
      <c r="D65" s="67">
        <v>500</v>
      </c>
      <c r="E65" s="67">
        <v>0</v>
      </c>
      <c r="F65" s="133">
        <f t="shared" si="2"/>
        <v>0</v>
      </c>
    </row>
    <row r="66" spans="1:6">
      <c r="A66" s="66">
        <v>32931</v>
      </c>
      <c r="B66" s="66" t="s">
        <v>104</v>
      </c>
      <c r="C66" s="67">
        <v>107.61</v>
      </c>
      <c r="D66" s="67">
        <v>500</v>
      </c>
      <c r="E66" s="67">
        <v>203</v>
      </c>
      <c r="F66" s="133">
        <f t="shared" si="2"/>
        <v>40.6</v>
      </c>
    </row>
    <row r="67" spans="1:6" s="111" customFormat="1">
      <c r="A67" s="66">
        <v>32952</v>
      </c>
      <c r="B67" s="66" t="s">
        <v>218</v>
      </c>
      <c r="C67" s="67">
        <v>0</v>
      </c>
      <c r="D67" s="67">
        <v>410</v>
      </c>
      <c r="E67" s="67">
        <v>407.45</v>
      </c>
      <c r="F67" s="133">
        <f t="shared" si="2"/>
        <v>99.378048780487802</v>
      </c>
    </row>
    <row r="68" spans="1:6">
      <c r="A68" s="66">
        <v>32961</v>
      </c>
      <c r="B68" s="66" t="s">
        <v>107</v>
      </c>
      <c r="C68" s="67">
        <v>0</v>
      </c>
      <c r="D68" s="67">
        <v>0</v>
      </c>
      <c r="E68" s="67">
        <v>0</v>
      </c>
      <c r="F68" s="133" t="e">
        <f t="shared" si="2"/>
        <v>#DIV/0!</v>
      </c>
    </row>
    <row r="69" spans="1:6">
      <c r="A69" s="66">
        <v>32999</v>
      </c>
      <c r="B69" s="66" t="s">
        <v>101</v>
      </c>
      <c r="C69" s="67">
        <v>1080.1099999999999</v>
      </c>
      <c r="D69" s="67"/>
      <c r="E69" s="67"/>
      <c r="F69" s="133" t="e">
        <f t="shared" si="2"/>
        <v>#DIV/0!</v>
      </c>
    </row>
    <row r="70" spans="1:6">
      <c r="A70" s="66">
        <v>42211</v>
      </c>
      <c r="B70" s="66" t="s">
        <v>148</v>
      </c>
      <c r="C70" s="67">
        <v>0</v>
      </c>
      <c r="D70" s="67">
        <v>500</v>
      </c>
      <c r="E70" s="67">
        <v>0</v>
      </c>
      <c r="F70" s="133">
        <f t="shared" si="2"/>
        <v>0</v>
      </c>
    </row>
    <row r="71" spans="1:6" s="111" customFormat="1">
      <c r="A71" s="66">
        <v>42219</v>
      </c>
      <c r="B71" s="66" t="s">
        <v>113</v>
      </c>
      <c r="C71" s="67">
        <v>0</v>
      </c>
      <c r="D71" s="67">
        <v>400</v>
      </c>
      <c r="E71" s="67">
        <v>0</v>
      </c>
      <c r="F71" s="133">
        <f t="shared" si="2"/>
        <v>0</v>
      </c>
    </row>
    <row r="72" spans="1:6" s="111" customFormat="1">
      <c r="A72" s="66">
        <v>42411</v>
      </c>
      <c r="B72" s="66" t="s">
        <v>115</v>
      </c>
      <c r="C72" s="67">
        <v>0</v>
      </c>
      <c r="D72" s="67">
        <v>600</v>
      </c>
      <c r="E72" s="67">
        <v>133</v>
      </c>
      <c r="F72" s="133">
        <f t="shared" si="2"/>
        <v>22.166666666666668</v>
      </c>
    </row>
    <row r="73" spans="1:6">
      <c r="A73" s="66">
        <v>42411</v>
      </c>
      <c r="B73" s="66" t="s">
        <v>115</v>
      </c>
      <c r="C73" s="67">
        <v>627.6</v>
      </c>
      <c r="D73" s="67">
        <v>300</v>
      </c>
      <c r="E73" s="67">
        <v>548.5</v>
      </c>
      <c r="F73" s="133">
        <f t="shared" si="2"/>
        <v>182.83333333333334</v>
      </c>
    </row>
    <row r="74" spans="1:6" s="111" customFormat="1">
      <c r="A74" s="181" t="s">
        <v>147</v>
      </c>
      <c r="B74" s="181"/>
      <c r="C74" s="65">
        <f>SUM(C75:C81)</f>
        <v>1310.99</v>
      </c>
      <c r="D74" s="65">
        <f>SUM(D75:D81)</f>
        <v>2900</v>
      </c>
      <c r="E74" s="65">
        <f>SUM(E75:E81)</f>
        <v>391.90000000000003</v>
      </c>
      <c r="F74" s="103">
        <f t="shared" si="2"/>
        <v>13.513793103448277</v>
      </c>
    </row>
    <row r="75" spans="1:6">
      <c r="A75" s="66">
        <v>32221</v>
      </c>
      <c r="B75" s="66" t="s">
        <v>85</v>
      </c>
      <c r="C75" s="67">
        <v>411.8</v>
      </c>
      <c r="D75" s="67">
        <v>300</v>
      </c>
      <c r="E75" s="67">
        <v>0</v>
      </c>
      <c r="F75" s="67">
        <v>0</v>
      </c>
    </row>
    <row r="76" spans="1:6" s="111" customFormat="1">
      <c r="A76" s="66">
        <v>32222</v>
      </c>
      <c r="B76" s="66" t="s">
        <v>86</v>
      </c>
      <c r="C76" s="67"/>
      <c r="D76" s="67">
        <v>500</v>
      </c>
      <c r="E76" s="67">
        <v>0</v>
      </c>
      <c r="F76" s="67">
        <v>0</v>
      </c>
    </row>
    <row r="77" spans="1:6">
      <c r="A77" s="66">
        <v>32399</v>
      </c>
      <c r="B77" s="66" t="s">
        <v>99</v>
      </c>
      <c r="C77" s="67">
        <v>465.63</v>
      </c>
      <c r="D77" s="67">
        <v>300</v>
      </c>
      <c r="E77" s="67">
        <v>0</v>
      </c>
      <c r="F77" s="67">
        <v>0</v>
      </c>
    </row>
    <row r="78" spans="1:6">
      <c r="A78" s="66">
        <v>32931</v>
      </c>
      <c r="B78" s="66" t="s">
        <v>104</v>
      </c>
      <c r="C78" s="67">
        <v>0</v>
      </c>
      <c r="D78" s="67">
        <v>400</v>
      </c>
      <c r="E78" s="67">
        <v>361.23</v>
      </c>
      <c r="F78" s="67">
        <f>SUM(E78/D78*100)</f>
        <v>90.307500000000005</v>
      </c>
    </row>
    <row r="79" spans="1:6">
      <c r="A79" s="66">
        <v>32999</v>
      </c>
      <c r="B79" s="66" t="s">
        <v>101</v>
      </c>
      <c r="C79" s="67">
        <v>433.56</v>
      </c>
      <c r="D79" s="67">
        <v>200</v>
      </c>
      <c r="E79" s="67">
        <v>30.67</v>
      </c>
      <c r="F79" s="67">
        <f>SUM(E79/D79*100)</f>
        <v>15.335000000000001</v>
      </c>
    </row>
    <row r="80" spans="1:6" s="111" customFormat="1">
      <c r="A80" s="66">
        <v>42211</v>
      </c>
      <c r="B80" s="66" t="s">
        <v>219</v>
      </c>
      <c r="C80" s="67">
        <v>0</v>
      </c>
      <c r="D80" s="67">
        <v>700</v>
      </c>
      <c r="E80" s="67">
        <v>0</v>
      </c>
      <c r="F80" s="67">
        <v>0</v>
      </c>
    </row>
    <row r="81" spans="1:9" s="111" customFormat="1">
      <c r="A81" s="66">
        <v>42219</v>
      </c>
      <c r="B81" s="66" t="s">
        <v>113</v>
      </c>
      <c r="C81" s="67">
        <v>0</v>
      </c>
      <c r="D81" s="67">
        <v>500</v>
      </c>
      <c r="E81" s="67">
        <v>0</v>
      </c>
      <c r="F81" s="67">
        <v>0</v>
      </c>
    </row>
    <row r="82" spans="1:9">
      <c r="A82" s="181" t="s">
        <v>149</v>
      </c>
      <c r="B82" s="181"/>
      <c r="C82" s="65">
        <f>SUM(C83)</f>
        <v>0</v>
      </c>
      <c r="D82" s="65">
        <f>SUM(D83)</f>
        <v>900</v>
      </c>
      <c r="E82" s="65">
        <v>0</v>
      </c>
      <c r="F82" s="103">
        <v>0</v>
      </c>
    </row>
    <row r="83" spans="1:9">
      <c r="A83" s="66">
        <v>32999</v>
      </c>
      <c r="B83" s="66" t="s">
        <v>101</v>
      </c>
      <c r="C83" s="67">
        <v>0</v>
      </c>
      <c r="D83" s="67">
        <v>900</v>
      </c>
      <c r="E83" s="67">
        <v>0</v>
      </c>
      <c r="F83" s="67">
        <v>0</v>
      </c>
    </row>
    <row r="84" spans="1:9">
      <c r="A84" s="181" t="s">
        <v>150</v>
      </c>
      <c r="B84" s="181"/>
      <c r="C84" s="65">
        <f>SUM(C85:C96)</f>
        <v>350</v>
      </c>
      <c r="D84" s="65">
        <f>SUM(D85:D96)</f>
        <v>6395.5300000000007</v>
      </c>
      <c r="E84" s="65">
        <f>SUM(E85:E96)</f>
        <v>3105.65</v>
      </c>
      <c r="F84" s="103">
        <f>SUM(E84/D84*100)</f>
        <v>48.55969716348762</v>
      </c>
    </row>
    <row r="85" spans="1:9">
      <c r="A85" s="66">
        <v>31113</v>
      </c>
      <c r="B85" s="66" t="s">
        <v>177</v>
      </c>
      <c r="C85" s="67">
        <v>0</v>
      </c>
      <c r="D85" s="67">
        <v>24.73</v>
      </c>
      <c r="E85" s="67">
        <v>0</v>
      </c>
      <c r="F85" s="67">
        <v>0</v>
      </c>
    </row>
    <row r="86" spans="1:9">
      <c r="A86" s="66">
        <v>32211</v>
      </c>
      <c r="B86" s="66" t="s">
        <v>85</v>
      </c>
      <c r="C86" s="67">
        <v>0</v>
      </c>
      <c r="D86" s="67">
        <v>400</v>
      </c>
      <c r="E86" s="67">
        <v>0</v>
      </c>
      <c r="F86" s="67">
        <v>0</v>
      </c>
    </row>
    <row r="87" spans="1:9">
      <c r="A87" s="66">
        <v>32221</v>
      </c>
      <c r="B87" s="66" t="s">
        <v>86</v>
      </c>
      <c r="C87" s="67">
        <v>0</v>
      </c>
      <c r="D87" s="67">
        <v>1500</v>
      </c>
      <c r="E87" s="67">
        <v>1024.82</v>
      </c>
      <c r="F87" s="67">
        <f>SUM(E87/D87*100)</f>
        <v>68.321333333333328</v>
      </c>
      <c r="G87" s="113"/>
      <c r="H87" s="113"/>
      <c r="I87" s="109"/>
    </row>
    <row r="88" spans="1:9" s="111" customFormat="1">
      <c r="A88" s="66">
        <v>32359</v>
      </c>
      <c r="B88" s="66" t="s">
        <v>95</v>
      </c>
      <c r="C88" s="67">
        <v>0</v>
      </c>
      <c r="D88" s="67">
        <v>500</v>
      </c>
      <c r="E88" s="67">
        <v>0</v>
      </c>
      <c r="F88" s="67">
        <v>0</v>
      </c>
    </row>
    <row r="89" spans="1:9" s="111" customFormat="1">
      <c r="A89" s="66">
        <v>32379</v>
      </c>
      <c r="B89" s="66" t="s">
        <v>97</v>
      </c>
      <c r="C89" s="67">
        <v>0</v>
      </c>
      <c r="D89" s="67">
        <v>1100</v>
      </c>
      <c r="E89" s="67">
        <v>1309.1600000000001</v>
      </c>
      <c r="F89" s="67">
        <f>SUM(E89/D89*100)</f>
        <v>119.01454545454546</v>
      </c>
    </row>
    <row r="90" spans="1:9">
      <c r="A90" s="66">
        <v>32399</v>
      </c>
      <c r="B90" s="66" t="s">
        <v>99</v>
      </c>
      <c r="C90" s="67">
        <v>350</v>
      </c>
      <c r="D90" s="67">
        <v>791.96</v>
      </c>
      <c r="E90" s="67">
        <v>132.5</v>
      </c>
      <c r="F90" s="67">
        <f>SUM(E90/D90*100)</f>
        <v>16.730642961765746</v>
      </c>
    </row>
    <row r="91" spans="1:9" s="121" customFormat="1">
      <c r="A91" s="66">
        <v>32931</v>
      </c>
      <c r="B91" s="66" t="s">
        <v>104</v>
      </c>
      <c r="C91" s="67">
        <v>0</v>
      </c>
      <c r="D91" s="67">
        <v>600</v>
      </c>
      <c r="E91" s="67">
        <v>550.02</v>
      </c>
      <c r="F91" s="67">
        <f>SUM(E91/D91*100)</f>
        <v>91.67</v>
      </c>
    </row>
    <row r="92" spans="1:9">
      <c r="A92" s="66">
        <v>32999</v>
      </c>
      <c r="B92" s="66" t="s">
        <v>101</v>
      </c>
      <c r="C92" s="67">
        <v>0</v>
      </c>
      <c r="D92" s="67">
        <v>500</v>
      </c>
      <c r="E92" s="67">
        <v>0</v>
      </c>
      <c r="F92" s="67">
        <v>0</v>
      </c>
    </row>
    <row r="93" spans="1:9" s="111" customFormat="1">
      <c r="A93" s="66">
        <v>42211</v>
      </c>
      <c r="B93" s="66" t="s">
        <v>148</v>
      </c>
      <c r="C93" s="67">
        <v>0</v>
      </c>
      <c r="D93" s="67">
        <v>500</v>
      </c>
      <c r="E93" s="67">
        <v>0</v>
      </c>
      <c r="F93" s="67">
        <v>0</v>
      </c>
    </row>
    <row r="94" spans="1:9">
      <c r="A94" s="66">
        <v>42219</v>
      </c>
      <c r="B94" s="66" t="s">
        <v>113</v>
      </c>
      <c r="C94" s="67">
        <v>0</v>
      </c>
      <c r="D94" s="67">
        <v>300</v>
      </c>
      <c r="E94" s="67">
        <v>0</v>
      </c>
      <c r="F94" s="67">
        <v>0</v>
      </c>
    </row>
    <row r="95" spans="1:9">
      <c r="A95" s="66">
        <v>38129</v>
      </c>
      <c r="B95" s="66" t="s">
        <v>188</v>
      </c>
      <c r="C95" s="67">
        <v>0</v>
      </c>
      <c r="D95" s="67">
        <v>5</v>
      </c>
      <c r="E95" s="67">
        <v>0</v>
      </c>
      <c r="F95" s="67">
        <v>0</v>
      </c>
    </row>
    <row r="96" spans="1:9" s="111" customFormat="1">
      <c r="A96" s="66">
        <v>42411</v>
      </c>
      <c r="B96" s="66" t="s">
        <v>115</v>
      </c>
      <c r="C96" s="67">
        <v>0</v>
      </c>
      <c r="D96" s="67">
        <v>173.84</v>
      </c>
      <c r="E96" s="67">
        <v>89.15</v>
      </c>
      <c r="F96" s="67">
        <f>SUM(E96/D96*100)</f>
        <v>51.28278877128394</v>
      </c>
    </row>
    <row r="97" spans="1:6" s="111" customFormat="1">
      <c r="A97" s="188" t="s">
        <v>151</v>
      </c>
      <c r="B97" s="188"/>
      <c r="C97" s="117">
        <f>SUM(C98)</f>
        <v>2381.94</v>
      </c>
      <c r="D97" s="117">
        <f>SUM(D98)</f>
        <v>2668.6399999999994</v>
      </c>
      <c r="E97" s="117">
        <f>SUM(E98)</f>
        <v>2668.6399999999994</v>
      </c>
      <c r="F97" s="125">
        <v>100</v>
      </c>
    </row>
    <row r="98" spans="1:6" s="121" customFormat="1">
      <c r="A98" s="181" t="s">
        <v>145</v>
      </c>
      <c r="B98" s="181"/>
      <c r="C98" s="65">
        <f>SUM(C99:C102)</f>
        <v>2381.94</v>
      </c>
      <c r="D98" s="65">
        <f>SUM(D99:D102)</f>
        <v>2668.6399999999994</v>
      </c>
      <c r="E98" s="65">
        <f>SUM(E99:E102)</f>
        <v>2668.6399999999994</v>
      </c>
      <c r="F98" s="103">
        <v>100</v>
      </c>
    </row>
    <row r="99" spans="1:6">
      <c r="A99" s="66">
        <v>32912</v>
      </c>
      <c r="B99" s="66" t="s">
        <v>152</v>
      </c>
      <c r="C99" s="67">
        <v>396.32</v>
      </c>
      <c r="D99" s="67">
        <v>534.91</v>
      </c>
      <c r="E99" s="67">
        <v>534.91</v>
      </c>
      <c r="F99" s="67">
        <v>100</v>
      </c>
    </row>
    <row r="100" spans="1:6">
      <c r="A100" s="66">
        <v>32999</v>
      </c>
      <c r="B100" s="66" t="s">
        <v>101</v>
      </c>
      <c r="C100" s="67">
        <v>412.46</v>
      </c>
      <c r="D100" s="67">
        <v>1411.83</v>
      </c>
      <c r="E100" s="67">
        <v>1411.83</v>
      </c>
      <c r="F100" s="67">
        <v>100</v>
      </c>
    </row>
    <row r="101" spans="1:6">
      <c r="A101" s="66">
        <v>32211</v>
      </c>
      <c r="B101" s="66" t="s">
        <v>85</v>
      </c>
      <c r="C101" s="67">
        <v>983.16</v>
      </c>
      <c r="D101" s="67">
        <v>209.7</v>
      </c>
      <c r="E101" s="67">
        <v>209.7</v>
      </c>
      <c r="F101" s="67">
        <v>100</v>
      </c>
    </row>
    <row r="102" spans="1:6">
      <c r="A102" s="66">
        <v>32931</v>
      </c>
      <c r="B102" s="66" t="s">
        <v>104</v>
      </c>
      <c r="C102" s="67">
        <v>590</v>
      </c>
      <c r="D102" s="67">
        <v>512.20000000000005</v>
      </c>
      <c r="E102" s="67">
        <v>512.20000000000005</v>
      </c>
      <c r="F102" s="67">
        <v>100</v>
      </c>
    </row>
    <row r="103" spans="1:6">
      <c r="A103" s="188" t="s">
        <v>153</v>
      </c>
      <c r="B103" s="188"/>
      <c r="C103" s="117">
        <f>SUM(,,C104,C106,C108,C110)</f>
        <v>1772.13</v>
      </c>
      <c r="D103" s="117">
        <f>SUM(D104,D110)</f>
        <v>1934.21</v>
      </c>
      <c r="E103" s="117">
        <f>SUM(E104,E110)</f>
        <v>1934.21</v>
      </c>
      <c r="F103" s="125">
        <v>100</v>
      </c>
    </row>
    <row r="104" spans="1:6">
      <c r="A104" s="181" t="s">
        <v>154</v>
      </c>
      <c r="B104" s="181"/>
      <c r="C104" s="65">
        <v>1592.75</v>
      </c>
      <c r="D104" s="65">
        <f>SUM(D105)</f>
        <v>1480.49</v>
      </c>
      <c r="E104" s="65">
        <f>SUM(E105)</f>
        <v>1480.49</v>
      </c>
      <c r="F104" s="103">
        <v>100</v>
      </c>
    </row>
    <row r="105" spans="1:6" s="111" customFormat="1">
      <c r="A105" s="66">
        <v>32224</v>
      </c>
      <c r="B105" s="66" t="s">
        <v>155</v>
      </c>
      <c r="C105" s="67">
        <v>1592.75</v>
      </c>
      <c r="D105" s="67">
        <v>1480.49</v>
      </c>
      <c r="E105" s="67">
        <v>1480.49</v>
      </c>
      <c r="F105" s="67">
        <v>100</v>
      </c>
    </row>
    <row r="106" spans="1:6" s="111" customFormat="1">
      <c r="A106" s="186" t="s">
        <v>141</v>
      </c>
      <c r="B106" s="187"/>
      <c r="C106" s="65">
        <v>84.4</v>
      </c>
      <c r="D106" s="65"/>
      <c r="E106" s="65"/>
      <c r="F106" s="103"/>
    </row>
    <row r="107" spans="1:6" s="121" customFormat="1" ht="15.75" customHeight="1">
      <c r="A107" s="66">
        <v>32224</v>
      </c>
      <c r="B107" s="66" t="s">
        <v>155</v>
      </c>
      <c r="C107" s="67">
        <v>84.4</v>
      </c>
      <c r="D107" s="67"/>
      <c r="E107" s="67"/>
      <c r="F107" s="67"/>
    </row>
    <row r="108" spans="1:6">
      <c r="A108" s="186" t="s">
        <v>156</v>
      </c>
      <c r="B108" s="187"/>
      <c r="C108" s="65">
        <v>0</v>
      </c>
      <c r="D108" s="65"/>
      <c r="E108" s="65"/>
      <c r="F108" s="103"/>
    </row>
    <row r="109" spans="1:6">
      <c r="A109" s="66">
        <v>32224</v>
      </c>
      <c r="B109" s="66" t="s">
        <v>155</v>
      </c>
      <c r="C109" s="67">
        <v>0</v>
      </c>
      <c r="D109" s="67"/>
      <c r="E109" s="67"/>
      <c r="F109" s="67"/>
    </row>
    <row r="110" spans="1:6" s="121" customFormat="1">
      <c r="A110" s="186" t="s">
        <v>190</v>
      </c>
      <c r="B110" s="187"/>
      <c r="C110" s="65">
        <v>94.98</v>
      </c>
      <c r="D110" s="65">
        <v>453.72</v>
      </c>
      <c r="E110" s="65">
        <v>453.72</v>
      </c>
      <c r="F110" s="103">
        <v>100</v>
      </c>
    </row>
    <row r="111" spans="1:6">
      <c r="A111" s="66">
        <v>32224</v>
      </c>
      <c r="B111" s="66" t="s">
        <v>155</v>
      </c>
      <c r="C111" s="67">
        <v>94.98</v>
      </c>
      <c r="D111" s="67">
        <v>453.72</v>
      </c>
      <c r="E111" s="67">
        <v>453.72</v>
      </c>
      <c r="F111" s="67">
        <v>100</v>
      </c>
    </row>
    <row r="112" spans="1:6">
      <c r="A112" s="188" t="s">
        <v>165</v>
      </c>
      <c r="B112" s="188"/>
      <c r="C112" s="117">
        <v>729.99</v>
      </c>
      <c r="D112" s="117">
        <f t="shared" ref="D112:F113" si="3">SUM(D113)</f>
        <v>730.02</v>
      </c>
      <c r="E112" s="117">
        <f t="shared" si="3"/>
        <v>730.02</v>
      </c>
      <c r="F112" s="125">
        <f t="shared" si="3"/>
        <v>100</v>
      </c>
    </row>
    <row r="113" spans="1:8" s="121" customFormat="1">
      <c r="A113" s="181" t="s">
        <v>145</v>
      </c>
      <c r="B113" s="181"/>
      <c r="C113" s="65">
        <v>729.99</v>
      </c>
      <c r="D113" s="65">
        <f t="shared" si="3"/>
        <v>730.02</v>
      </c>
      <c r="E113" s="65">
        <f t="shared" si="3"/>
        <v>730.02</v>
      </c>
      <c r="F113" s="103">
        <f t="shared" si="3"/>
        <v>100</v>
      </c>
    </row>
    <row r="114" spans="1:8">
      <c r="A114" s="66">
        <v>32372</v>
      </c>
      <c r="B114" s="66" t="s">
        <v>166</v>
      </c>
      <c r="C114" s="67">
        <v>729.99</v>
      </c>
      <c r="D114" s="67">
        <v>730.02</v>
      </c>
      <c r="E114" s="67">
        <v>730.02</v>
      </c>
      <c r="F114" s="67">
        <v>100</v>
      </c>
    </row>
    <row r="115" spans="1:8">
      <c r="A115" s="188" t="s">
        <v>157</v>
      </c>
      <c r="B115" s="188"/>
      <c r="C115" s="117">
        <v>831.9</v>
      </c>
      <c r="D115" s="117">
        <f>SUM(D116)</f>
        <v>1080</v>
      </c>
      <c r="E115" s="117">
        <f>SUM(E116)</f>
        <v>1080</v>
      </c>
      <c r="F115" s="125"/>
    </row>
    <row r="116" spans="1:8">
      <c r="A116" s="181" t="s">
        <v>141</v>
      </c>
      <c r="B116" s="181"/>
      <c r="C116" s="65">
        <v>831.9</v>
      </c>
      <c r="D116" s="65">
        <v>1080</v>
      </c>
      <c r="E116" s="65">
        <v>1080</v>
      </c>
      <c r="F116" s="103">
        <v>100</v>
      </c>
    </row>
    <row r="117" spans="1:8">
      <c r="A117" s="66">
        <v>38129</v>
      </c>
      <c r="B117" s="66" t="s">
        <v>158</v>
      </c>
      <c r="C117" s="67">
        <v>831.9</v>
      </c>
      <c r="D117" s="67">
        <v>1080</v>
      </c>
      <c r="E117" s="67">
        <v>1080</v>
      </c>
      <c r="F117" s="67">
        <v>100</v>
      </c>
    </row>
    <row r="118" spans="1:8">
      <c r="A118" s="191" t="s">
        <v>159</v>
      </c>
      <c r="B118" s="192"/>
      <c r="C118" s="126">
        <f>SUM(C119)</f>
        <v>23009.090000000004</v>
      </c>
      <c r="D118" s="126"/>
      <c r="E118" s="126"/>
      <c r="F118" s="123"/>
    </row>
    <row r="119" spans="1:8">
      <c r="A119" s="193" t="s">
        <v>207</v>
      </c>
      <c r="B119" s="194"/>
      <c r="C119" s="64">
        <f>SUM(,,,,,,,,,,C120,C123,C126,C137,C134)</f>
        <v>23009.090000000004</v>
      </c>
      <c r="D119" s="64">
        <f>SUM(D120,D123,D126,D134)</f>
        <v>31187.08</v>
      </c>
      <c r="E119" s="64">
        <f>SUM(E120,E123,E126,E134)</f>
        <v>31631.200000000001</v>
      </c>
      <c r="F119" s="101">
        <v>101.42</v>
      </c>
    </row>
    <row r="120" spans="1:8">
      <c r="A120" s="181" t="s">
        <v>154</v>
      </c>
      <c r="B120" s="181"/>
      <c r="C120" s="65">
        <f>SUM(C121:C122)</f>
        <v>9098.66</v>
      </c>
      <c r="D120" s="65">
        <f>SUM(D121)</f>
        <v>6909</v>
      </c>
      <c r="E120" s="65">
        <f>SUM(E121)</f>
        <v>6909</v>
      </c>
      <c r="F120" s="103">
        <v>100</v>
      </c>
    </row>
    <row r="121" spans="1:8">
      <c r="A121" s="66">
        <v>31111</v>
      </c>
      <c r="B121" s="66" t="s">
        <v>208</v>
      </c>
      <c r="C121" s="67">
        <v>3323.66</v>
      </c>
      <c r="D121" s="67">
        <v>6909</v>
      </c>
      <c r="E121" s="67">
        <v>6909</v>
      </c>
      <c r="F121" s="67">
        <v>100</v>
      </c>
    </row>
    <row r="122" spans="1:8">
      <c r="A122" s="66">
        <v>31111</v>
      </c>
      <c r="B122" s="66" t="s">
        <v>208</v>
      </c>
      <c r="C122" s="67">
        <v>5775</v>
      </c>
      <c r="D122" s="67"/>
      <c r="E122" s="67"/>
      <c r="F122" s="67"/>
    </row>
    <row r="123" spans="1:8">
      <c r="A123" s="181" t="s">
        <v>141</v>
      </c>
      <c r="B123" s="181"/>
      <c r="C123" s="65">
        <f>SUM(C124:C125)</f>
        <v>957.91</v>
      </c>
      <c r="D123" s="65">
        <f>SUM(D124)</f>
        <v>943.63</v>
      </c>
      <c r="E123" s="65">
        <f>SUM(E124)</f>
        <v>943.63</v>
      </c>
      <c r="F123" s="103">
        <v>100</v>
      </c>
    </row>
    <row r="124" spans="1:8">
      <c r="A124" s="66">
        <v>31321</v>
      </c>
      <c r="B124" s="66" t="s">
        <v>209</v>
      </c>
      <c r="C124" s="67">
        <v>559.42999999999995</v>
      </c>
      <c r="D124" s="67">
        <v>943.63</v>
      </c>
      <c r="E124" s="67">
        <v>943.63</v>
      </c>
      <c r="F124" s="67">
        <v>100</v>
      </c>
    </row>
    <row r="125" spans="1:8">
      <c r="A125" s="66">
        <v>31321</v>
      </c>
      <c r="B125" s="66" t="s">
        <v>209</v>
      </c>
      <c r="C125" s="67">
        <v>398.48</v>
      </c>
      <c r="D125" s="67"/>
      <c r="E125" s="67"/>
      <c r="F125" s="67"/>
    </row>
    <row r="126" spans="1:8">
      <c r="A126" s="181" t="s">
        <v>145</v>
      </c>
      <c r="B126" s="181"/>
      <c r="C126" s="65">
        <f>SUM(C127:C133)</f>
        <v>4608.8300000000008</v>
      </c>
      <c r="D126" s="65">
        <f>SUM(D127:D133)</f>
        <v>12814.470000000001</v>
      </c>
      <c r="E126" s="65">
        <f>SUM(E127:E133)</f>
        <v>13258.59</v>
      </c>
      <c r="F126" s="103">
        <v>103.47</v>
      </c>
    </row>
    <row r="127" spans="1:8">
      <c r="A127" s="66">
        <v>31111</v>
      </c>
      <c r="B127" s="66" t="s">
        <v>210</v>
      </c>
      <c r="C127" s="67">
        <v>1800.09</v>
      </c>
      <c r="D127" s="67">
        <v>9593.5</v>
      </c>
      <c r="E127" s="67">
        <v>9772</v>
      </c>
      <c r="F127" s="67">
        <v>101.86</v>
      </c>
      <c r="G127" s="113"/>
      <c r="H127" s="109"/>
    </row>
    <row r="128" spans="1:8">
      <c r="A128" s="66">
        <v>31219</v>
      </c>
      <c r="B128" s="66" t="s">
        <v>211</v>
      </c>
      <c r="C128" s="67">
        <v>800</v>
      </c>
      <c r="D128" s="67">
        <v>1200</v>
      </c>
      <c r="E128" s="67">
        <v>1200</v>
      </c>
      <c r="F128" s="67">
        <v>100</v>
      </c>
    </row>
    <row r="129" spans="1:8">
      <c r="A129" s="66">
        <v>31219</v>
      </c>
      <c r="B129" s="66" t="s">
        <v>211</v>
      </c>
      <c r="C129" s="67">
        <v>900</v>
      </c>
      <c r="D129" s="67"/>
      <c r="E129" s="67"/>
      <c r="F129" s="67"/>
    </row>
    <row r="130" spans="1:8">
      <c r="A130" s="66">
        <v>31321</v>
      </c>
      <c r="B130" s="66" t="s">
        <v>212</v>
      </c>
      <c r="C130" s="67">
        <v>15.06</v>
      </c>
      <c r="D130" s="67">
        <v>1582.95</v>
      </c>
      <c r="E130" s="67">
        <v>1808.75</v>
      </c>
      <c r="F130" s="67">
        <v>100</v>
      </c>
      <c r="G130" s="113"/>
      <c r="H130" s="109"/>
    </row>
    <row r="131" spans="1:8" s="111" customFormat="1">
      <c r="A131" s="66">
        <v>31321</v>
      </c>
      <c r="B131" s="66" t="s">
        <v>212</v>
      </c>
      <c r="C131" s="67">
        <v>554.4</v>
      </c>
      <c r="D131" s="67"/>
      <c r="E131" s="67"/>
      <c r="F131" s="67"/>
    </row>
    <row r="132" spans="1:8" s="111" customFormat="1">
      <c r="A132" s="66">
        <v>32121</v>
      </c>
      <c r="B132" s="66" t="s">
        <v>213</v>
      </c>
      <c r="C132" s="67">
        <v>439.73</v>
      </c>
      <c r="D132" s="67">
        <v>438.02</v>
      </c>
      <c r="E132" s="67">
        <v>477.84</v>
      </c>
      <c r="F132" s="67">
        <v>100</v>
      </c>
      <c r="G132" s="113"/>
      <c r="H132" s="109"/>
    </row>
    <row r="133" spans="1:8">
      <c r="A133" s="66">
        <v>32121</v>
      </c>
      <c r="B133" s="66" t="s">
        <v>213</v>
      </c>
      <c r="C133" s="67">
        <v>99.55</v>
      </c>
      <c r="D133" s="67"/>
      <c r="E133" s="67"/>
      <c r="F133" s="67"/>
    </row>
    <row r="134" spans="1:8">
      <c r="A134" s="186" t="s">
        <v>190</v>
      </c>
      <c r="B134" s="187"/>
      <c r="C134" s="65">
        <f>SUM(C135:C136)</f>
        <v>0</v>
      </c>
      <c r="D134" s="65">
        <f>SUM(D135:D136)</f>
        <v>10519.98</v>
      </c>
      <c r="E134" s="65">
        <f>SUM(E135:E136)</f>
        <v>10519.98</v>
      </c>
      <c r="F134" s="103">
        <v>100</v>
      </c>
    </row>
    <row r="135" spans="1:8" s="111" customFormat="1">
      <c r="A135" s="66">
        <v>31111</v>
      </c>
      <c r="B135" s="66" t="s">
        <v>214</v>
      </c>
      <c r="C135" s="67">
        <v>0</v>
      </c>
      <c r="D135" s="67">
        <v>6935.26</v>
      </c>
      <c r="E135" s="67">
        <v>6935.26</v>
      </c>
      <c r="F135" s="67">
        <v>100</v>
      </c>
    </row>
    <row r="136" spans="1:8" s="111" customFormat="1">
      <c r="A136" s="66">
        <v>31321</v>
      </c>
      <c r="B136" s="66" t="s">
        <v>160</v>
      </c>
      <c r="C136" s="67">
        <v>0</v>
      </c>
      <c r="D136" s="67">
        <v>3584.72</v>
      </c>
      <c r="E136" s="67">
        <v>3584.72</v>
      </c>
      <c r="F136" s="67">
        <v>100</v>
      </c>
    </row>
    <row r="137" spans="1:8" s="111" customFormat="1">
      <c r="A137" s="181" t="s">
        <v>145</v>
      </c>
      <c r="B137" s="181"/>
      <c r="C137" s="65">
        <f>SUM(C138:C139)</f>
        <v>8343.69</v>
      </c>
      <c r="D137" s="65"/>
      <c r="E137" s="65"/>
      <c r="F137" s="103"/>
      <c r="G137"/>
    </row>
    <row r="138" spans="1:8">
      <c r="A138" s="66">
        <v>31111</v>
      </c>
      <c r="B138" s="66" t="s">
        <v>215</v>
      </c>
      <c r="C138" s="67">
        <v>6929.41</v>
      </c>
      <c r="D138" s="67"/>
      <c r="E138" s="67"/>
      <c r="F138" s="67"/>
    </row>
    <row r="139" spans="1:8">
      <c r="A139" s="66">
        <v>3132</v>
      </c>
      <c r="B139" s="66" t="s">
        <v>160</v>
      </c>
      <c r="C139" s="67">
        <v>1414.28</v>
      </c>
      <c r="D139" s="67"/>
      <c r="E139" s="67"/>
      <c r="F139" s="67"/>
    </row>
  </sheetData>
  <mergeCells count="39">
    <mergeCell ref="A137:B137"/>
    <mergeCell ref="A40:B40"/>
    <mergeCell ref="A7:B7"/>
    <mergeCell ref="A8:B8"/>
    <mergeCell ref="A36:B36"/>
    <mergeCell ref="A37:B37"/>
    <mergeCell ref="A123:B123"/>
    <mergeCell ref="A126:B126"/>
    <mergeCell ref="A134:B134"/>
    <mergeCell ref="A118:B118"/>
    <mergeCell ref="A119:B119"/>
    <mergeCell ref="A112:B112"/>
    <mergeCell ref="A120:B120"/>
    <mergeCell ref="A113:B113"/>
    <mergeCell ref="A115:B115"/>
    <mergeCell ref="A116:B116"/>
    <mergeCell ref="A110:B110"/>
    <mergeCell ref="A60:B60"/>
    <mergeCell ref="A74:B74"/>
    <mergeCell ref="A82:B82"/>
    <mergeCell ref="A84:B84"/>
    <mergeCell ref="A97:B97"/>
    <mergeCell ref="A98:B98"/>
    <mergeCell ref="A103:B103"/>
    <mergeCell ref="A104:B104"/>
    <mergeCell ref="A106:B106"/>
    <mergeCell ref="A108:B108"/>
    <mergeCell ref="A44:B44"/>
    <mergeCell ref="A45:B45"/>
    <mergeCell ref="A56:B56"/>
    <mergeCell ref="A55:B55"/>
    <mergeCell ref="B5:E5"/>
    <mergeCell ref="B6:E6"/>
    <mergeCell ref="A9:B9"/>
    <mergeCell ref="A10:B10"/>
    <mergeCell ref="A11:B11"/>
    <mergeCell ref="A42:B42"/>
    <mergeCell ref="A51:B51"/>
    <mergeCell ref="A52:B52"/>
  </mergeCells>
  <pageMargins left="0.7" right="0.7" top="0.75" bottom="0.75" header="0.3" footer="0.3"/>
  <pageSetup paperSize="9" scale="3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Račun prihoda i rashoda</vt:lpstr>
      <vt:lpstr>Rashodi i prihodi prema izvoru</vt:lpstr>
      <vt:lpstr>Rashodi prema funkcijskoj k </vt:lpstr>
      <vt:lpstr>Račun financiranja </vt:lpstr>
      <vt:lpstr>Račun fin prema izvorima f</vt:lpstr>
      <vt:lpstr>Programska klasifikacija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Martina</cp:lastModifiedBy>
  <cp:lastPrinted>2026-03-19T09:50:33Z</cp:lastPrinted>
  <dcterms:created xsi:type="dcterms:W3CDTF">2022-08-12T12:51:27Z</dcterms:created>
  <dcterms:modified xsi:type="dcterms:W3CDTF">2026-03-20T08:01:58Z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 JLP(R)S.xlsx</vt:lpwstr>
  </property>
</Properties>
</file>